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3-2025\Материалы к проекту бюджета\"/>
    </mc:Choice>
  </mc:AlternateContent>
  <xr:revisionPtr revIDLastSave="0" documentId="8_{2A766929-908F-4529-80B8-636BAE2206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2" r:id="rId1"/>
    <sheet name="2024 1 млн" sheetId="15" r:id="rId2"/>
    <sheet name="2025 1 млн" sheetId="10" r:id="rId3"/>
  </sheets>
  <definedNames>
    <definedName name="_xlnm._FilterDatabase" localSheetId="0" hidden="1">'2023'!$A$5:$Q$17</definedName>
    <definedName name="_xlnm._FilterDatabase" localSheetId="1" hidden="1">'2024 1 млн'!$A$5:$Q$17</definedName>
    <definedName name="_xlnm._FilterDatabase" localSheetId="2" hidden="1">'2025 1 млн'!$A$5:$Q$17</definedName>
    <definedName name="Z_76102BFE_2F5C_4D27_B156_633913FBB66E_.wvu.Cols" localSheetId="0" hidden="1">'2023'!#REF!</definedName>
    <definedName name="Z_76102BFE_2F5C_4D27_B156_633913FBB66E_.wvu.Cols" localSheetId="1" hidden="1">'2024 1 млн'!#REF!</definedName>
    <definedName name="Z_76102BFE_2F5C_4D27_B156_633913FBB66E_.wvu.Cols" localSheetId="2" hidden="1">'2025 1 млн'!#REF!</definedName>
    <definedName name="Z_76102BFE_2F5C_4D27_B156_633913FBB66E_.wvu.Rows" localSheetId="0" hidden="1">'2023'!$1:$1,'2023'!#REF!</definedName>
    <definedName name="Z_76102BFE_2F5C_4D27_B156_633913FBB66E_.wvu.Rows" localSheetId="1" hidden="1">'2024 1 млн'!$1:$1,'2024 1 млн'!#REF!</definedName>
    <definedName name="Z_76102BFE_2F5C_4D27_B156_633913FBB66E_.wvu.Rows" localSheetId="2" hidden="1">'2025 1 млн'!$1:$1,'2025 1 млн'!#REF!</definedName>
    <definedName name="Z_813CF8BA_0C41_4AF8_AA6C_55D14BECB3B0_.wvu.Cols" localSheetId="0" hidden="1">'2023'!#REF!,'2023'!#REF!</definedName>
    <definedName name="Z_813CF8BA_0C41_4AF8_AA6C_55D14BECB3B0_.wvu.Cols" localSheetId="1" hidden="1">'2024 1 млн'!#REF!,'2024 1 млн'!#REF!</definedName>
    <definedName name="Z_813CF8BA_0C41_4AF8_AA6C_55D14BECB3B0_.wvu.Cols" localSheetId="2" hidden="1">'2025 1 млн'!#REF!,'2025 1 млн'!#REF!</definedName>
    <definedName name="Z_813CF8BA_0C41_4AF8_AA6C_55D14BECB3B0_.wvu.FilterData" localSheetId="0" hidden="1">'2023'!$A$5:$Q$17</definedName>
    <definedName name="Z_813CF8BA_0C41_4AF8_AA6C_55D14BECB3B0_.wvu.FilterData" localSheetId="1" hidden="1">'2024 1 млн'!$A$5:$Q$17</definedName>
    <definedName name="Z_813CF8BA_0C41_4AF8_AA6C_55D14BECB3B0_.wvu.FilterData" localSheetId="2" hidden="1">'2025 1 млн'!$A$5:$Q$17</definedName>
    <definedName name="Z_813CF8BA_0C41_4AF8_AA6C_55D14BECB3B0_.wvu.PrintArea" localSheetId="0" hidden="1">'2023'!$A$1:$Q$16</definedName>
    <definedName name="Z_813CF8BA_0C41_4AF8_AA6C_55D14BECB3B0_.wvu.PrintArea" localSheetId="1" hidden="1">'2024 1 млн'!$A$1:$Q$16</definedName>
    <definedName name="Z_813CF8BA_0C41_4AF8_AA6C_55D14BECB3B0_.wvu.PrintArea" localSheetId="2" hidden="1">'2025 1 млн'!$A$1:$Q$16</definedName>
    <definedName name="Z_813CF8BA_0C41_4AF8_AA6C_55D14BECB3B0_.wvu.PrintTitles" localSheetId="0" hidden="1">'2023'!$A:$B</definedName>
    <definedName name="Z_813CF8BA_0C41_4AF8_AA6C_55D14BECB3B0_.wvu.PrintTitles" localSheetId="1" hidden="1">'2024 1 млн'!$A:$B</definedName>
    <definedName name="Z_813CF8BA_0C41_4AF8_AA6C_55D14BECB3B0_.wvu.PrintTitles" localSheetId="2" hidden="1">'2025 1 млн'!$A:$B</definedName>
    <definedName name="Z_8F64EA59_DE10_495B_906E_9582BBA45125_.wvu.Cols" localSheetId="0" hidden="1">'2023'!$C:$C</definedName>
    <definedName name="Z_8F64EA59_DE10_495B_906E_9582BBA45125_.wvu.Cols" localSheetId="1" hidden="1">'2024 1 млн'!$C:$C</definedName>
    <definedName name="Z_8F64EA59_DE10_495B_906E_9582BBA45125_.wvu.Cols" localSheetId="2" hidden="1">'2025 1 млн'!$C:$C</definedName>
    <definedName name="Z_8F64EA59_DE10_495B_906E_9582BBA45125_.wvu.PrintArea" localSheetId="0" hidden="1">'2023'!$B$1:$Q$15</definedName>
    <definedName name="Z_8F64EA59_DE10_495B_906E_9582BBA45125_.wvu.PrintArea" localSheetId="1" hidden="1">'2024 1 млн'!$B$1:$Q$15</definedName>
    <definedName name="Z_8F64EA59_DE10_495B_906E_9582BBA45125_.wvu.PrintArea" localSheetId="2" hidden="1">'2025 1 млн'!$B$1:$Q$15</definedName>
    <definedName name="Z_A2C0FC7C_F7D3_46A0_9981_FF758EC2AABB_.wvu.FilterData" localSheetId="0" hidden="1">'2023'!$A$5:$Q$17</definedName>
    <definedName name="Z_A2C0FC7C_F7D3_46A0_9981_FF758EC2AABB_.wvu.FilterData" localSheetId="1" hidden="1">'2024 1 млн'!$A$5:$Q$17</definedName>
    <definedName name="Z_A2C0FC7C_F7D3_46A0_9981_FF758EC2AABB_.wvu.FilterData" localSheetId="2" hidden="1">'2025 1 млн'!$A$5:$Q$17</definedName>
    <definedName name="Z_A2C0FC7C_F7D3_46A0_9981_FF758EC2AABB_.wvu.PrintArea" localSheetId="0" hidden="1">'2023'!$A$1:$Q$16</definedName>
    <definedName name="Z_A2C0FC7C_F7D3_46A0_9981_FF758EC2AABB_.wvu.PrintArea" localSheetId="1" hidden="1">'2024 1 млн'!$A$1:$Q$16</definedName>
    <definedName name="Z_A2C0FC7C_F7D3_46A0_9981_FF758EC2AABB_.wvu.PrintArea" localSheetId="2" hidden="1">'2025 1 млн'!$A$1:$Q$16</definedName>
    <definedName name="Z_A2C0FC7C_F7D3_46A0_9981_FF758EC2AABB_.wvu.PrintTitles" localSheetId="0" hidden="1">'2023'!$A:$B</definedName>
    <definedName name="Z_A2C0FC7C_F7D3_46A0_9981_FF758EC2AABB_.wvu.PrintTitles" localSheetId="1" hidden="1">'2024 1 млн'!$A:$B</definedName>
    <definedName name="Z_A2C0FC7C_F7D3_46A0_9981_FF758EC2AABB_.wvu.PrintTitles" localSheetId="2" hidden="1">'2025 1 млн'!$A:$B</definedName>
    <definedName name="Z_C670956D_36FB_4676_8D99_EB524B5F09EC_.wvu.Cols" localSheetId="0" hidden="1">'2023'!$C:$C</definedName>
    <definedName name="Z_C670956D_36FB_4676_8D99_EB524B5F09EC_.wvu.Cols" localSheetId="1" hidden="1">'2024 1 млн'!$C:$C</definedName>
    <definedName name="Z_C670956D_36FB_4676_8D99_EB524B5F09EC_.wvu.Cols" localSheetId="2" hidden="1">'2025 1 млн'!$C:$C</definedName>
    <definedName name="Z_C670956D_36FB_4676_8D99_EB524B5F09EC_.wvu.PrintArea" localSheetId="0" hidden="1">'2023'!$B$2:$Q$16</definedName>
    <definedName name="Z_C670956D_36FB_4676_8D99_EB524B5F09EC_.wvu.PrintArea" localSheetId="1" hidden="1">'2024 1 млн'!$B$2:$Q$16</definedName>
    <definedName name="Z_C670956D_36FB_4676_8D99_EB524B5F09EC_.wvu.PrintArea" localSheetId="2" hidden="1">'2025 1 млн'!$B$2:$Q$16</definedName>
    <definedName name="Z_C670956D_36FB_4676_8D99_EB524B5F09EC_.wvu.PrintTitles" localSheetId="0" hidden="1">'2023'!$A:$B</definedName>
    <definedName name="Z_C670956D_36FB_4676_8D99_EB524B5F09EC_.wvu.PrintTitles" localSheetId="1" hidden="1">'2024 1 млн'!$A:$B</definedName>
    <definedName name="Z_C670956D_36FB_4676_8D99_EB524B5F09EC_.wvu.PrintTitles" localSheetId="2" hidden="1">'2025 1 млн'!$A:$B</definedName>
    <definedName name="Z_DA5AF9B9_0A43_4761_83D3_36D94417A2D7_.wvu.Cols" localSheetId="0" hidden="1">'2023'!#REF!,'2023'!#REF!</definedName>
    <definedName name="Z_DA5AF9B9_0A43_4761_83D3_36D94417A2D7_.wvu.Cols" localSheetId="1" hidden="1">'2024 1 млн'!#REF!,'2024 1 млн'!#REF!</definedName>
    <definedName name="Z_DA5AF9B9_0A43_4761_83D3_36D94417A2D7_.wvu.Cols" localSheetId="2" hidden="1">'2025 1 млн'!#REF!,'2025 1 млн'!#REF!</definedName>
    <definedName name="Z_DA5AF9B9_0A43_4761_83D3_36D94417A2D7_.wvu.FilterData" localSheetId="0" hidden="1">'2023'!$A$5:$Q$17</definedName>
    <definedName name="Z_DA5AF9B9_0A43_4761_83D3_36D94417A2D7_.wvu.FilterData" localSheetId="1" hidden="1">'2024 1 млн'!$A$5:$Q$17</definedName>
    <definedName name="Z_DA5AF9B9_0A43_4761_83D3_36D94417A2D7_.wvu.FilterData" localSheetId="2" hidden="1">'2025 1 млн'!$A$5:$Q$17</definedName>
    <definedName name="Z_DA5AF9B9_0A43_4761_83D3_36D94417A2D7_.wvu.PrintArea" localSheetId="0" hidden="1">'2023'!$A$1:$Q$16</definedName>
    <definedName name="Z_DA5AF9B9_0A43_4761_83D3_36D94417A2D7_.wvu.PrintArea" localSheetId="1" hidden="1">'2024 1 млн'!$A$1:$Q$16</definedName>
    <definedName name="Z_DA5AF9B9_0A43_4761_83D3_36D94417A2D7_.wvu.PrintArea" localSheetId="2" hidden="1">'2025 1 млн'!$A$1:$Q$16</definedName>
    <definedName name="Z_DA5AF9B9_0A43_4761_83D3_36D94417A2D7_.wvu.PrintTitles" localSheetId="0" hidden="1">'2023'!$A:$B</definedName>
    <definedName name="Z_DA5AF9B9_0A43_4761_83D3_36D94417A2D7_.wvu.PrintTitles" localSheetId="1" hidden="1">'2024 1 млн'!$A:$B</definedName>
    <definedName name="Z_DA5AF9B9_0A43_4761_83D3_36D94417A2D7_.wvu.PrintTitles" localSheetId="2" hidden="1">'2025 1 млн'!$A:$B</definedName>
    <definedName name="Z_E3BA8B1E_C541_4B02_9FF7_04723B1FDB8A_.wvu.FilterData" localSheetId="0" hidden="1">'2023'!$A$5:$Q$17</definedName>
    <definedName name="Z_E3BA8B1E_C541_4B02_9FF7_04723B1FDB8A_.wvu.FilterData" localSheetId="1" hidden="1">'2024 1 млн'!$A$5:$Q$17</definedName>
    <definedName name="Z_E3BA8B1E_C541_4B02_9FF7_04723B1FDB8A_.wvu.FilterData" localSheetId="2" hidden="1">'2025 1 млн'!$A$5:$Q$17</definedName>
    <definedName name="Z_E3BA8B1E_C541_4B02_9FF7_04723B1FDB8A_.wvu.PrintArea" localSheetId="0" hidden="1">'2023'!$A$1:$Q$16</definedName>
    <definedName name="Z_E3BA8B1E_C541_4B02_9FF7_04723B1FDB8A_.wvu.PrintArea" localSheetId="1" hidden="1">'2024 1 млн'!$A$1:$Q$16</definedName>
    <definedName name="Z_E3BA8B1E_C541_4B02_9FF7_04723B1FDB8A_.wvu.PrintArea" localSheetId="2" hidden="1">'2025 1 млн'!$A$1:$Q$16</definedName>
    <definedName name="Z_E3BA8B1E_C541_4B02_9FF7_04723B1FDB8A_.wvu.PrintTitles" localSheetId="0" hidden="1">'2023'!$A:$B</definedName>
    <definedName name="Z_E3BA8B1E_C541_4B02_9FF7_04723B1FDB8A_.wvu.PrintTitles" localSheetId="1" hidden="1">'2024 1 млн'!$A:$B</definedName>
    <definedName name="Z_E3BA8B1E_C541_4B02_9FF7_04723B1FDB8A_.wvu.PrintTitles" localSheetId="2" hidden="1">'2025 1 млн'!$A:$B</definedName>
    <definedName name="Z_E7F5761F_5CB1_435C_B32F_C62344DAC274_.wvu.Cols" localSheetId="0" hidden="1">'2023'!#REF!,'2023'!#REF!</definedName>
    <definedName name="Z_E7F5761F_5CB1_435C_B32F_C62344DAC274_.wvu.Cols" localSheetId="1" hidden="1">'2024 1 млн'!#REF!,'2024 1 млн'!#REF!</definedName>
    <definedName name="Z_E7F5761F_5CB1_435C_B32F_C62344DAC274_.wvu.Cols" localSheetId="2" hidden="1">'2025 1 млн'!#REF!,'2025 1 млн'!#REF!</definedName>
    <definedName name="Z_E7F5761F_5CB1_435C_B32F_C62344DAC274_.wvu.FilterData" localSheetId="0" hidden="1">'2023'!$A$5:$Q$17</definedName>
    <definedName name="Z_E7F5761F_5CB1_435C_B32F_C62344DAC274_.wvu.FilterData" localSheetId="1" hidden="1">'2024 1 млн'!$A$5:$Q$17</definedName>
    <definedName name="Z_E7F5761F_5CB1_435C_B32F_C62344DAC274_.wvu.FilterData" localSheetId="2" hidden="1">'2025 1 млн'!$A$5:$Q$17</definedName>
    <definedName name="Z_E7F5761F_5CB1_435C_B32F_C62344DAC274_.wvu.PrintArea" localSheetId="0" hidden="1">'2023'!$A$1:$Q$16</definedName>
    <definedName name="Z_E7F5761F_5CB1_435C_B32F_C62344DAC274_.wvu.PrintArea" localSheetId="1" hidden="1">'2024 1 млн'!$A$1:$Q$16</definedName>
    <definedName name="Z_E7F5761F_5CB1_435C_B32F_C62344DAC274_.wvu.PrintArea" localSheetId="2" hidden="1">'2025 1 млн'!$A$1:$Q$16</definedName>
    <definedName name="Z_E7F5761F_5CB1_435C_B32F_C62344DAC274_.wvu.PrintTitles" localSheetId="0" hidden="1">'2023'!$A:$B</definedName>
    <definedName name="Z_E7F5761F_5CB1_435C_B32F_C62344DAC274_.wvu.PrintTitles" localSheetId="1" hidden="1">'2024 1 млн'!$A:$B</definedName>
    <definedName name="Z_E7F5761F_5CB1_435C_B32F_C62344DAC274_.wvu.PrintTitles" localSheetId="2" hidden="1">'2025 1 млн'!$A:$B</definedName>
    <definedName name="Z_F0DA4E3E_EF9B_4B0C_8DA8_3AA2110F8C65_.wvu.Cols" localSheetId="0" hidden="1">'2023'!#REF!,'2023'!#REF!</definedName>
    <definedName name="Z_F0DA4E3E_EF9B_4B0C_8DA8_3AA2110F8C65_.wvu.Cols" localSheetId="1" hidden="1">'2024 1 млн'!#REF!,'2024 1 млн'!#REF!</definedName>
    <definedName name="Z_F0DA4E3E_EF9B_4B0C_8DA8_3AA2110F8C65_.wvu.Cols" localSheetId="2" hidden="1">'2025 1 млн'!#REF!,'2025 1 млн'!#REF!</definedName>
    <definedName name="Z_F0DA4E3E_EF9B_4B0C_8DA8_3AA2110F8C65_.wvu.FilterData" localSheetId="0" hidden="1">'2023'!$A$5:$Q$17</definedName>
    <definedName name="Z_F0DA4E3E_EF9B_4B0C_8DA8_3AA2110F8C65_.wvu.FilterData" localSheetId="1" hidden="1">'2024 1 млн'!$A$5:$Q$17</definedName>
    <definedName name="Z_F0DA4E3E_EF9B_4B0C_8DA8_3AA2110F8C65_.wvu.FilterData" localSheetId="2" hidden="1">'2025 1 млн'!$A$5:$Q$17</definedName>
    <definedName name="Z_F0DA4E3E_EF9B_4B0C_8DA8_3AA2110F8C65_.wvu.PrintArea" localSheetId="0" hidden="1">'2023'!$A$1:$Q$16</definedName>
    <definedName name="Z_F0DA4E3E_EF9B_4B0C_8DA8_3AA2110F8C65_.wvu.PrintArea" localSheetId="1" hidden="1">'2024 1 млн'!$A$1:$Q$16</definedName>
    <definedName name="Z_F0DA4E3E_EF9B_4B0C_8DA8_3AA2110F8C65_.wvu.PrintArea" localSheetId="2" hidden="1">'2025 1 млн'!$A$1:$Q$16</definedName>
    <definedName name="Z_F0DA4E3E_EF9B_4B0C_8DA8_3AA2110F8C65_.wvu.PrintTitles" localSheetId="0" hidden="1">'2023'!$A:$B</definedName>
    <definedName name="Z_F0DA4E3E_EF9B_4B0C_8DA8_3AA2110F8C65_.wvu.PrintTitles" localSheetId="1" hidden="1">'2024 1 млн'!$A:$B</definedName>
    <definedName name="Z_F0DA4E3E_EF9B_4B0C_8DA8_3AA2110F8C65_.wvu.PrintTitles" localSheetId="2" hidden="1">'2025 1 млн'!$A:$B</definedName>
    <definedName name="Z_F8D80542_7371_4D4C_AAAF_1CBC61AD235C_.wvu.PrintArea" localSheetId="0" hidden="1">'2023'!$A$1:$Q$16</definedName>
    <definedName name="Z_F8D80542_7371_4D4C_AAAF_1CBC61AD235C_.wvu.PrintArea" localSheetId="1" hidden="1">'2024 1 млн'!$A$1:$Q$16</definedName>
    <definedName name="Z_F8D80542_7371_4D4C_AAAF_1CBC61AD235C_.wvu.PrintArea" localSheetId="2" hidden="1">'2025 1 млн'!$A$1:$Q$16</definedName>
    <definedName name="Z_F8D80542_7371_4D4C_AAAF_1CBC61AD235C_.wvu.PrintTitles" localSheetId="0" hidden="1">'2023'!$A:$B</definedName>
    <definedName name="Z_F8D80542_7371_4D4C_AAAF_1CBC61AD235C_.wvu.PrintTitles" localSheetId="1" hidden="1">'2024 1 млн'!$A:$B</definedName>
    <definedName name="Z_F8D80542_7371_4D4C_AAAF_1CBC61AD235C_.wvu.PrintTitles" localSheetId="2" hidden="1">'2025 1 млн'!$A:$B</definedName>
    <definedName name="_xlnm.Print_Titles" localSheetId="0">'2023'!$A:$B</definedName>
    <definedName name="_xlnm.Print_Titles" localSheetId="1">'2024 1 млн'!$A:$B</definedName>
    <definedName name="_xlnm.Print_Titles" localSheetId="2">'2025 1 млн'!$A:$B</definedName>
    <definedName name="_xlnm.Print_Area" localSheetId="0">'2023'!$B$1:$Q$23</definedName>
    <definedName name="_xlnm.Print_Area" localSheetId="1">'2024 1 млн'!$B$1:$Q$22</definedName>
    <definedName name="_xlnm.Print_Area" localSheetId="2">'2025 1 млн'!$B$1:$Q$22</definedName>
    <definedName name="ОГ" localSheetId="0">#REF!</definedName>
    <definedName name="ОГ" localSheetId="1">#REF!</definedName>
    <definedName name="ОГ" localSheetId="2">#REF!</definedName>
    <definedName name="ОГ">#REF!</definedName>
    <definedName name="ОГ2" localSheetId="0">#REF!</definedName>
    <definedName name="ОГ2" localSheetId="1">#REF!</definedName>
    <definedName name="ОГ2" localSheetId="2">#REF!</definedName>
    <definedName name="ОГ2">#REF!</definedName>
    <definedName name="ОГ3" localSheetId="0">#REF!</definedName>
    <definedName name="ОГ3" localSheetId="1">#REF!</definedName>
    <definedName name="ОГ3" localSheetId="2">#REF!</definedName>
    <definedName name="ОГ3">#REF!</definedName>
    <definedName name="ПГ" localSheetId="0">#REF!</definedName>
    <definedName name="ПГ" localSheetId="1">#REF!</definedName>
    <definedName name="ПГ" localSheetId="2">#REF!</definedName>
    <definedName name="ПГ">#REF!</definedName>
    <definedName name="ТГ" localSheetId="0">#REF!</definedName>
    <definedName name="ТГ" localSheetId="1">#REF!</definedName>
    <definedName name="ТГ" localSheetId="2">#REF!</definedName>
    <definedName name="ТГ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2" l="1"/>
  <c r="P8" i="12"/>
  <c r="P9" i="12"/>
  <c r="P10" i="12"/>
  <c r="P11" i="12"/>
  <c r="P12" i="12"/>
  <c r="P13" i="12"/>
  <c r="P14" i="12"/>
  <c r="P6" i="12"/>
  <c r="O16" i="12" l="1"/>
  <c r="O16" i="10" l="1"/>
  <c r="O16" i="15"/>
  <c r="K16" i="15"/>
  <c r="J15" i="15"/>
  <c r="F15" i="15"/>
  <c r="E15" i="15"/>
  <c r="D15" i="15"/>
  <c r="C15" i="15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G6" i="15"/>
  <c r="C5" i="15"/>
  <c r="D5" i="15" s="1"/>
  <c r="E5" i="15" s="1"/>
  <c r="F5" i="15" s="1"/>
  <c r="G5" i="15" s="1"/>
  <c r="H5" i="15" s="1"/>
  <c r="I5" i="15" s="1"/>
  <c r="J5" i="15" s="1"/>
  <c r="K5" i="15" s="1"/>
  <c r="L5" i="15" s="1"/>
  <c r="M5" i="15" s="1"/>
  <c r="N5" i="15" s="1"/>
  <c r="O5" i="15" s="1"/>
  <c r="P5" i="15" s="1"/>
  <c r="Q5" i="15" s="1"/>
  <c r="G15" i="15" l="1"/>
  <c r="H15" i="15" s="1"/>
  <c r="I12" i="15" s="1"/>
  <c r="K12" i="15" s="1"/>
  <c r="M12" i="15" s="1"/>
  <c r="N12" i="15" s="1"/>
  <c r="O12" i="15" s="1"/>
  <c r="H6" i="15"/>
  <c r="I6" i="15" l="1"/>
  <c r="I9" i="15"/>
  <c r="K9" i="15" s="1"/>
  <c r="L9" i="15" s="1"/>
  <c r="I10" i="15"/>
  <c r="K10" i="15" s="1"/>
  <c r="M10" i="15" s="1"/>
  <c r="N10" i="15" s="1"/>
  <c r="O10" i="15" s="1"/>
  <c r="I14" i="15"/>
  <c r="K14" i="15" s="1"/>
  <c r="M14" i="15" s="1"/>
  <c r="N14" i="15" s="1"/>
  <c r="O14" i="15" s="1"/>
  <c r="I13" i="15"/>
  <c r="K13" i="15" s="1"/>
  <c r="M13" i="15" s="1"/>
  <c r="N13" i="15" s="1"/>
  <c r="O13" i="15" s="1"/>
  <c r="I7" i="15"/>
  <c r="K7" i="15" s="1"/>
  <c r="L7" i="15" s="1"/>
  <c r="I11" i="15"/>
  <c r="K11" i="15" s="1"/>
  <c r="L11" i="15" s="1"/>
  <c r="I8" i="15"/>
  <c r="K8" i="15" s="1"/>
  <c r="M8" i="15" s="1"/>
  <c r="N8" i="15" s="1"/>
  <c r="O8" i="15" s="1"/>
  <c r="M9" i="15"/>
  <c r="N9" i="15" s="1"/>
  <c r="O9" i="15" s="1"/>
  <c r="K6" i="15"/>
  <c r="L10" i="15"/>
  <c r="L12" i="15"/>
  <c r="M11" i="15" l="1"/>
  <c r="N11" i="15" s="1"/>
  <c r="O11" i="15" s="1"/>
  <c r="L8" i="15"/>
  <c r="L14" i="15"/>
  <c r="I15" i="15"/>
  <c r="K15" i="15" s="1"/>
  <c r="L13" i="15"/>
  <c r="M7" i="15"/>
  <c r="N7" i="15" s="1"/>
  <c r="O7" i="15" s="1"/>
  <c r="L6" i="15"/>
  <c r="M6" i="15"/>
  <c r="N6" i="15" s="1"/>
  <c r="L15" i="15" l="1"/>
  <c r="N15" i="15"/>
  <c r="O6" i="15"/>
  <c r="O15" i="15" l="1"/>
  <c r="P12" i="15" l="1"/>
  <c r="Q12" i="15" s="1"/>
  <c r="P8" i="15"/>
  <c r="Q8" i="15" s="1"/>
  <c r="P14" i="15"/>
  <c r="Q14" i="15" s="1"/>
  <c r="P7" i="15"/>
  <c r="Q7" i="15" s="1"/>
  <c r="P13" i="15"/>
  <c r="Q13" i="15" s="1"/>
  <c r="P10" i="15"/>
  <c r="Q10" i="15" s="1"/>
  <c r="P9" i="15"/>
  <c r="Q9" i="15" s="1"/>
  <c r="P11" i="15"/>
  <c r="Q11" i="15" s="1"/>
  <c r="P6" i="15"/>
  <c r="P15" i="15" l="1"/>
  <c r="P16" i="15" s="1"/>
  <c r="Q6" i="15"/>
  <c r="Q15" i="15" l="1"/>
  <c r="K16" i="12"/>
  <c r="J15" i="12"/>
  <c r="F15" i="12"/>
  <c r="E15" i="12"/>
  <c r="D15" i="12"/>
  <c r="C15" i="12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C5" i="12"/>
  <c r="D5" i="12" s="1"/>
  <c r="E5" i="12" s="1"/>
  <c r="F5" i="12" s="1"/>
  <c r="G5" i="12" s="1"/>
  <c r="H5" i="12" s="1"/>
  <c r="I5" i="12" s="1"/>
  <c r="J5" i="12" s="1"/>
  <c r="K5" i="12" s="1"/>
  <c r="L5" i="12" s="1"/>
  <c r="M5" i="12" s="1"/>
  <c r="N5" i="12" s="1"/>
  <c r="O5" i="12" s="1"/>
  <c r="P5" i="12" s="1"/>
  <c r="Q5" i="12" s="1"/>
  <c r="T7" i="10"/>
  <c r="T8" i="10"/>
  <c r="T9" i="10"/>
  <c r="T10" i="10"/>
  <c r="T11" i="10"/>
  <c r="T12" i="10"/>
  <c r="T13" i="10"/>
  <c r="T14" i="10"/>
  <c r="T6" i="10"/>
  <c r="G15" i="12" l="1"/>
  <c r="H15" i="12" s="1"/>
  <c r="I10" i="12" s="1"/>
  <c r="K10" i="12" s="1"/>
  <c r="I7" i="12" l="1"/>
  <c r="K7" i="12" s="1"/>
  <c r="L7" i="12" s="1"/>
  <c r="I14" i="12"/>
  <c r="K14" i="12" s="1"/>
  <c r="L14" i="12" s="1"/>
  <c r="I11" i="12"/>
  <c r="K11" i="12" s="1"/>
  <c r="M11" i="12" s="1"/>
  <c r="N11" i="12" s="1"/>
  <c r="O11" i="12" s="1"/>
  <c r="I9" i="12"/>
  <c r="K9" i="12" s="1"/>
  <c r="I8" i="12"/>
  <c r="K8" i="12" s="1"/>
  <c r="I12" i="12"/>
  <c r="K12" i="12" s="1"/>
  <c r="I6" i="12"/>
  <c r="I13" i="12"/>
  <c r="K13" i="12" s="1"/>
  <c r="L10" i="12"/>
  <c r="M10" i="12"/>
  <c r="N10" i="12" s="1"/>
  <c r="O10" i="12" s="1"/>
  <c r="C5" i="10"/>
  <c r="L11" i="12" l="1"/>
  <c r="M7" i="12"/>
  <c r="N7" i="12" s="1"/>
  <c r="O7" i="12" s="1"/>
  <c r="M14" i="12"/>
  <c r="N14" i="12" s="1"/>
  <c r="O14" i="12" s="1"/>
  <c r="L9" i="12"/>
  <c r="M9" i="12"/>
  <c r="N9" i="12" s="1"/>
  <c r="O9" i="12" s="1"/>
  <c r="L8" i="12"/>
  <c r="M8" i="12"/>
  <c r="N8" i="12" s="1"/>
  <c r="O8" i="12" s="1"/>
  <c r="L13" i="12"/>
  <c r="M13" i="12"/>
  <c r="N13" i="12" s="1"/>
  <c r="O13" i="12" s="1"/>
  <c r="I15" i="12"/>
  <c r="K15" i="12" s="1"/>
  <c r="K6" i="12"/>
  <c r="L12" i="12"/>
  <c r="M12" i="12"/>
  <c r="N12" i="12" s="1"/>
  <c r="O12" i="12" s="1"/>
  <c r="K16" i="10"/>
  <c r="J15" i="10"/>
  <c r="F15" i="10"/>
  <c r="E15" i="10"/>
  <c r="D15" i="10"/>
  <c r="C15" i="10"/>
  <c r="G14" i="10"/>
  <c r="H14" i="10" s="1"/>
  <c r="G13" i="10"/>
  <c r="H13" i="10" s="1"/>
  <c r="G12" i="10"/>
  <c r="H12" i="10" s="1"/>
  <c r="G11" i="10"/>
  <c r="H11" i="10" s="1"/>
  <c r="G10" i="10"/>
  <c r="H10" i="10" s="1"/>
  <c r="G9" i="10"/>
  <c r="H9" i="10" s="1"/>
  <c r="G8" i="10"/>
  <c r="H8" i="10" s="1"/>
  <c r="G7" i="10"/>
  <c r="H7" i="10" s="1"/>
  <c r="G6" i="10"/>
  <c r="D5" i="10"/>
  <c r="E5" i="10" s="1"/>
  <c r="F5" i="10" s="1"/>
  <c r="G5" i="10" s="1"/>
  <c r="H5" i="10" s="1"/>
  <c r="I5" i="10" s="1"/>
  <c r="J5" i="10" s="1"/>
  <c r="K5" i="10" s="1"/>
  <c r="L5" i="10" s="1"/>
  <c r="M5" i="10" s="1"/>
  <c r="N5" i="10" s="1"/>
  <c r="O5" i="10" s="1"/>
  <c r="P5" i="10" s="1"/>
  <c r="Q5" i="10" s="1"/>
  <c r="L6" i="12" l="1"/>
  <c r="L15" i="12" s="1"/>
  <c r="M6" i="12"/>
  <c r="N6" i="12" s="1"/>
  <c r="G15" i="10"/>
  <c r="H15" i="10" s="1"/>
  <c r="I13" i="10" s="1"/>
  <c r="K13" i="10" s="1"/>
  <c r="H6" i="10"/>
  <c r="N15" i="12" l="1"/>
  <c r="O6" i="12"/>
  <c r="I6" i="10"/>
  <c r="K6" i="10" s="1"/>
  <c r="L6" i="10" s="1"/>
  <c r="I9" i="10"/>
  <c r="K9" i="10" s="1"/>
  <c r="L9" i="10" s="1"/>
  <c r="I8" i="10"/>
  <c r="K8" i="10" s="1"/>
  <c r="I11" i="10"/>
  <c r="K11" i="10" s="1"/>
  <c r="L11" i="10" s="1"/>
  <c r="I14" i="10"/>
  <c r="K14" i="10" s="1"/>
  <c r="L13" i="10"/>
  <c r="M13" i="10"/>
  <c r="N13" i="10" s="1"/>
  <c r="O13" i="10" s="1"/>
  <c r="I10" i="10"/>
  <c r="K10" i="10" s="1"/>
  <c r="I7" i="10"/>
  <c r="K7" i="10" s="1"/>
  <c r="I12" i="10"/>
  <c r="K12" i="10" s="1"/>
  <c r="O15" i="12" l="1"/>
  <c r="M9" i="10"/>
  <c r="N9" i="10" s="1"/>
  <c r="O9" i="10" s="1"/>
  <c r="M14" i="10"/>
  <c r="N14" i="10" s="1"/>
  <c r="O14" i="10" s="1"/>
  <c r="L14" i="10"/>
  <c r="M8" i="10"/>
  <c r="N8" i="10" s="1"/>
  <c r="O8" i="10" s="1"/>
  <c r="L8" i="10"/>
  <c r="M11" i="10"/>
  <c r="N11" i="10" s="1"/>
  <c r="O11" i="10" s="1"/>
  <c r="M12" i="10"/>
  <c r="N12" i="10" s="1"/>
  <c r="O12" i="10" s="1"/>
  <c r="L12" i="10"/>
  <c r="I15" i="10"/>
  <c r="K15" i="10" s="1"/>
  <c r="M6" i="10"/>
  <c r="N6" i="10" s="1"/>
  <c r="O6" i="10" s="1"/>
  <c r="L7" i="10"/>
  <c r="M7" i="10"/>
  <c r="N7" i="10" s="1"/>
  <c r="O7" i="10" s="1"/>
  <c r="M10" i="10"/>
  <c r="N10" i="10" s="1"/>
  <c r="O10" i="10" s="1"/>
  <c r="L10" i="10"/>
  <c r="Q11" i="12" l="1"/>
  <c r="Q14" i="12"/>
  <c r="Q13" i="12"/>
  <c r="Q7" i="12"/>
  <c r="Q9" i="12"/>
  <c r="Q8" i="12"/>
  <c r="Q12" i="12"/>
  <c r="Q6" i="12"/>
  <c r="Q10" i="12"/>
  <c r="L15" i="10"/>
  <c r="N15" i="10"/>
  <c r="O15" i="10"/>
  <c r="P13" i="10" s="1"/>
  <c r="P14" i="10" l="1"/>
  <c r="Q14" i="10" s="1"/>
  <c r="P9" i="10"/>
  <c r="Q9" i="10" s="1"/>
  <c r="P6" i="10"/>
  <c r="P7" i="10"/>
  <c r="Q7" i="10" s="1"/>
  <c r="P8" i="10"/>
  <c r="Q8" i="10" s="1"/>
  <c r="P11" i="10"/>
  <c r="Q11" i="10" s="1"/>
  <c r="P12" i="10"/>
  <c r="Q12" i="10" s="1"/>
  <c r="P10" i="10"/>
  <c r="Q10" i="10" s="1"/>
  <c r="P15" i="12"/>
  <c r="Q13" i="10"/>
  <c r="P16" i="12" l="1"/>
  <c r="Q15" i="12"/>
  <c r="P15" i="10"/>
  <c r="P16" i="10" s="1"/>
  <c r="Q6" i="10"/>
  <c r="Q15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T4" authorId="0" shapeId="0" xr:uid="{BCC526CF-66DE-4341-8205-BD64A81FE8F4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  <comment ref="I16" authorId="0" shapeId="0" xr:uid="{7129D576-33D1-4F6C-97A1-A3481FE06A1F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793192F-4234-4868-9EA2-DC5BB287EE2E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B476D5EF-A10B-49A2-95C0-7CD0BA63B035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79FC356E-B2F4-49DD-8154-8EC059C0F8D9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sharedStrings.xml><?xml version="1.0" encoding="utf-8"?>
<sst xmlns="http://schemas.openxmlformats.org/spreadsheetml/2006/main" count="100" uniqueCount="40">
  <si>
    <t>№ п/п</t>
  </si>
  <si>
    <t>Наименование муниципального образования</t>
  </si>
  <si>
    <t>Дотации из краевого бюджета</t>
  </si>
  <si>
    <t>отрицательные трансферты</t>
  </si>
  <si>
    <t>Налоговый потенциал на 1 жителя</t>
  </si>
  <si>
    <t xml:space="preserve">Индекс налогового потенциала 
</t>
  </si>
  <si>
    <t xml:space="preserve">ИБР </t>
  </si>
  <si>
    <t xml:space="preserve">Бюджетная обеспеченность (БО) 
</t>
  </si>
  <si>
    <t>Распределение ФФП до максимально возможного уровня выравнивания</t>
  </si>
  <si>
    <t xml:space="preserve">Отклонение БО 
</t>
  </si>
  <si>
    <t>Объем необходимых средств</t>
  </si>
  <si>
    <t>Объем необходимых средств (положит показатель)</t>
  </si>
  <si>
    <t xml:space="preserve">Сумма дотации  </t>
  </si>
  <si>
    <t xml:space="preserve">БО после  выравн </t>
  </si>
  <si>
    <t>Новокубанское городское поселение</t>
  </si>
  <si>
    <t>Бесскорбненское сельское поселение</t>
  </si>
  <si>
    <t>Верхнекубанское сельское поселение</t>
  </si>
  <si>
    <t>Ковалевское сельское поселение</t>
  </si>
  <si>
    <t>Ляпинское сельское поселение</t>
  </si>
  <si>
    <t>Новосельское сельское поселение</t>
  </si>
  <si>
    <t>Прикубанское сельское поселение</t>
  </si>
  <si>
    <t>Прочноокопское сельское поселение</t>
  </si>
  <si>
    <t>Советское сельское поселение</t>
  </si>
  <si>
    <t>Всего:</t>
  </si>
  <si>
    <t>Контрольные цифры</t>
  </si>
  <si>
    <t>ФФПП=</t>
  </si>
  <si>
    <t>Критерий выравнивания</t>
  </si>
  <si>
    <t>Расчет дотаций на выравнивание бюджетной обеспеченности бюджетов поселений на 2023 год</t>
  </si>
  <si>
    <t xml:space="preserve">Налоговый потенциал 2023 г.
</t>
  </si>
  <si>
    <t xml:space="preserve">Налоговый потенциал 2023 г. С учетом дотации и отрицательного трансферта
</t>
  </si>
  <si>
    <t xml:space="preserve">Налоговый потенциал 2024 г. С учетом дотации и отрицательного трансферта
</t>
  </si>
  <si>
    <t xml:space="preserve">Налоговый потенциал 2024 г.
</t>
  </si>
  <si>
    <t>Расчет дотаций на выравнивание бюджетной обеспеченности бюджетов поселений на 2024 год</t>
  </si>
  <si>
    <t xml:space="preserve">Налоговый потенциал 2025 г.
</t>
  </si>
  <si>
    <t xml:space="preserve">Налоговый потенциал 2025 г. С учетом дотации и отрицательного трансферта
</t>
  </si>
  <si>
    <t>на 2023 год вбюджете на 2022-2024</t>
  </si>
  <si>
    <t>Численность населения на 01.01.2022  тыс. чел.</t>
  </si>
  <si>
    <t>Исполняющий обязанности начальника финансового управления администрации муниципального образования Новокубанский район</t>
  </si>
  <si>
    <t>И.Ю.Андреева</t>
  </si>
  <si>
    <t>Расчет дотаций на выравнивание бюджетной обеспеченности бюджетов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</si>
</sst>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.0_ ;[Red]\-#,##0.0\ "/>
    <numFmt numFmtId="165" formatCode="#,##0.00_ ;[Red]\-#,##0.00\ "/>
    <numFmt numFmtId="166" formatCode="0.000_ ;[Red]\-0.000\ "/>
    <numFmt numFmtId="167" formatCode="#,##0.000"/>
    <numFmt numFmtId="168" formatCode="#,##0.000_ ;[Red]\-#,##0.000\ "/>
    <numFmt numFmtId="169" formatCode="#,##0.0"/>
    <numFmt numFmtId="170" formatCode="#,##0.0000000000_ ;[Red]\-#,##0.0000000000\ "/>
    <numFmt numFmtId="171" formatCode="#,##0_ ;[Red]\-#,##0\ "/>
    <numFmt numFmtId="172" formatCode="_-* #,##0.00_р_._-;\-* #,##0.00_р_._-;_-* &quot;-&quot;??_р_._-;_-@_-"/>
    <numFmt numFmtId="173" formatCode="_-* #,##0_р_._-;\-* #,##0_р_._-;_-* &quot;-&quot;_р_._-;_-@_-"/>
    <numFmt numFmtId="174" formatCode="_-* #,##0.00&quot;р.&quot;_-;\-* #,##0.00&quot;р.&quot;_-;_-* &quot;-&quot;??&quot;р.&quot;_-;_-@_-"/>
    <numFmt numFmtId="175" formatCode="_-* #,##0&quot;р.&quot;_-;\-* #,##0&quot;р.&quot;_-;_-* &quot;-&quot;&quot;р.&quot;_-;_-@_-"/>
    <numFmt numFmtId="176" formatCode="&quot; &quot;#,##0.00&quot;    &quot;;&quot;-&quot;#,##0.00&quot;    &quot;;&quot; -&quot;#&quot;    &quot;;&quot; &quot;@&quot; &quot;"/>
    <numFmt numFmtId="177" formatCode="[$-419]General"/>
    <numFmt numFmtId="178" formatCode="_(* #,##0.00_);_(* \(#,##0.00\);_(* &quot;-&quot;??_);_(@_)"/>
    <numFmt numFmtId="179" formatCode="0.0"/>
  </numFmts>
  <fonts count="4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name val="Arial Cyr"/>
      <charset val="204"/>
    </font>
    <font>
      <i/>
      <sz val="8"/>
      <color indexed="23"/>
      <name val="Arial Cyr"/>
      <charset val="204"/>
    </font>
    <font>
      <i/>
      <sz val="8"/>
      <color indexed="23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charset val="204"/>
    </font>
    <font>
      <sz val="10"/>
      <color indexed="6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50">
    <xf numFmtId="0" fontId="0" fillId="0" borderId="0"/>
    <xf numFmtId="0" fontId="5" fillId="0" borderId="0"/>
    <xf numFmtId="0" fontId="5" fillId="0" borderId="5" applyNumberFormat="0">
      <alignment horizontal="right" vertical="top"/>
      <protection locked="0"/>
    </xf>
    <xf numFmtId="0" fontId="5" fillId="0" borderId="5" applyNumberFormat="0">
      <alignment horizontal="right" vertical="top"/>
    </xf>
    <xf numFmtId="0" fontId="2" fillId="0" borderId="0"/>
    <xf numFmtId="0" fontId="12" fillId="0" borderId="0"/>
    <xf numFmtId="0" fontId="5" fillId="4" borderId="5">
      <alignment horizontal="left" vertical="top" wrapText="1"/>
    </xf>
    <xf numFmtId="0" fontId="5" fillId="0" borderId="0"/>
    <xf numFmtId="0" fontId="2" fillId="0" borderId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172" fontId="2" fillId="0" borderId="0"/>
    <xf numFmtId="173" fontId="2" fillId="0" borderId="0"/>
    <xf numFmtId="174" fontId="2" fillId="0" borderId="0"/>
    <xf numFmtId="175" fontId="2" fillId="0" borderId="0"/>
    <xf numFmtId="176" fontId="20" fillId="0" borderId="0" applyBorder="0" applyProtection="0"/>
    <xf numFmtId="177" fontId="20" fillId="0" borderId="0" applyBorder="0" applyProtection="0"/>
    <xf numFmtId="0" fontId="21" fillId="0" borderId="0">
      <protection locked="0"/>
    </xf>
    <xf numFmtId="0" fontId="22" fillId="0" borderId="0"/>
    <xf numFmtId="9" fontId="2" fillId="0" borderId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3" borderId="0" applyNumberFormat="0" applyBorder="0" applyAlignment="0" applyProtection="0"/>
    <xf numFmtId="0" fontId="23" fillId="11" borderId="7" applyNumberFormat="0" applyAlignment="0" applyProtection="0"/>
    <xf numFmtId="0" fontId="24" fillId="24" borderId="8" applyNumberFormat="0" applyAlignment="0" applyProtection="0"/>
    <xf numFmtId="0" fontId="25" fillId="24" borderId="7" applyNumberFormat="0" applyAlignment="0" applyProtection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2" fillId="0" borderId="5" applyNumberFormat="0">
      <alignment horizontal="right" vertical="top"/>
    </xf>
    <xf numFmtId="0" fontId="1" fillId="0" borderId="1" applyNumberFormat="0">
      <alignment horizontal="right" vertical="top"/>
    </xf>
    <xf numFmtId="0" fontId="2" fillId="0" borderId="5" applyNumberFormat="0">
      <alignment horizontal="right" vertical="top"/>
    </xf>
    <xf numFmtId="0" fontId="1" fillId="0" borderId="1" applyNumberFormat="0">
      <alignment horizontal="right" vertical="top"/>
    </xf>
    <xf numFmtId="0" fontId="5" fillId="0" borderId="5" applyNumberFormat="0">
      <alignment horizontal="right" vertical="top"/>
      <protection locked="0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2" fillId="0" borderId="5" applyNumberFormat="0">
      <alignment horizontal="right" vertical="top"/>
    </xf>
    <xf numFmtId="0" fontId="1" fillId="0" borderId="1" applyNumberFormat="0">
      <alignment horizontal="right" vertical="top"/>
    </xf>
    <xf numFmtId="0" fontId="2" fillId="0" borderId="5" applyNumberFormat="0">
      <alignment horizontal="right" vertical="top"/>
    </xf>
    <xf numFmtId="0" fontId="1" fillId="0" borderId="1" applyNumberFormat="0">
      <alignment horizontal="right" vertical="top"/>
    </xf>
    <xf numFmtId="0" fontId="5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5" fillId="25" borderId="5" applyNumberFormat="0">
      <alignment horizontal="right" vertical="top"/>
      <protection locked="0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0" fontId="2" fillId="25" borderId="5" applyNumberFormat="0">
      <alignment horizontal="right" vertical="top"/>
    </xf>
    <xf numFmtId="49" fontId="17" fillId="0" borderId="5">
      <alignment horizontal="left" vertical="top"/>
    </xf>
    <xf numFmtId="49" fontId="17" fillId="0" borderId="5">
      <alignment horizontal="left" vertical="top"/>
    </xf>
    <xf numFmtId="49" fontId="26" fillId="0" borderId="5">
      <alignment horizontal="left" vertical="top"/>
    </xf>
    <xf numFmtId="49" fontId="26" fillId="0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0" fontId="2" fillId="0" borderId="0"/>
    <xf numFmtId="49" fontId="2" fillId="24" borderId="5">
      <alignment horizontal="left" vertical="top"/>
    </xf>
    <xf numFmtId="49" fontId="1" fillId="26" borderId="1">
      <alignment horizontal="left" vertical="top"/>
    </xf>
    <xf numFmtId="49" fontId="1" fillId="26" borderId="1">
      <alignment horizontal="left" vertical="top"/>
    </xf>
    <xf numFmtId="49" fontId="2" fillId="24" borderId="5">
      <alignment horizontal="left" vertical="top"/>
    </xf>
    <xf numFmtId="49" fontId="1" fillId="26" borderId="1">
      <alignment horizontal="left" vertical="top"/>
    </xf>
    <xf numFmtId="49" fontId="2" fillId="24" borderId="5">
      <alignment horizontal="left" vertical="top"/>
    </xf>
    <xf numFmtId="49" fontId="1" fillId="26" borderId="1">
      <alignment horizontal="left" vertical="top"/>
    </xf>
    <xf numFmtId="49" fontId="5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0" fontId="2" fillId="0" borderId="0"/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2" fillId="24" borderId="5">
      <alignment horizontal="left" vertical="top"/>
    </xf>
    <xf numFmtId="49" fontId="5" fillId="24" borderId="5">
      <alignment horizontal="left" vertical="top"/>
    </xf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5" fillId="15" borderId="5">
      <alignment horizontal="left" vertical="top" wrapText="1"/>
    </xf>
    <xf numFmtId="0" fontId="1" fillId="27" borderId="1">
      <alignment horizontal="left" vertical="top" wrapText="1"/>
    </xf>
    <xf numFmtId="0" fontId="1" fillId="27" borderId="1">
      <alignment horizontal="left" vertical="top" wrapText="1"/>
    </xf>
    <xf numFmtId="0" fontId="2" fillId="15" borderId="5">
      <alignment horizontal="left" vertical="top" wrapText="1"/>
    </xf>
    <xf numFmtId="0" fontId="1" fillId="27" borderId="1">
      <alignment horizontal="left" vertical="top" wrapText="1"/>
    </xf>
    <xf numFmtId="0" fontId="2" fillId="15" borderId="5">
      <alignment horizontal="left" vertical="top" wrapText="1"/>
    </xf>
    <xf numFmtId="0" fontId="1" fillId="27" borderId="1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2" fillId="15" borderId="5">
      <alignment horizontal="left" vertical="top" wrapText="1"/>
    </xf>
    <xf numFmtId="0" fontId="17" fillId="0" borderId="5">
      <alignment horizontal="left" vertical="top" wrapText="1"/>
    </xf>
    <xf numFmtId="0" fontId="17" fillId="0" borderId="5">
      <alignment horizontal="left" vertical="top" wrapText="1"/>
    </xf>
    <xf numFmtId="0" fontId="26" fillId="0" borderId="5">
      <alignment horizontal="left" vertical="top" wrapText="1"/>
    </xf>
    <xf numFmtId="0" fontId="26" fillId="0" borderId="5">
      <alignment horizontal="left" vertical="top" wrapText="1"/>
    </xf>
    <xf numFmtId="0" fontId="5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2" fillId="6" borderId="5">
      <alignment horizontal="left" vertical="top" wrapText="1"/>
    </xf>
    <xf numFmtId="0" fontId="30" fillId="28" borderId="5">
      <alignment horizontal="center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2" fillId="29" borderId="5">
      <alignment horizontal="left" vertical="top" wrapText="1"/>
    </xf>
    <xf numFmtId="0" fontId="30" fillId="30" borderId="5">
      <alignment horizontal="center" vertical="top" wrapText="1"/>
    </xf>
    <xf numFmtId="0" fontId="1" fillId="30" borderId="1">
      <alignment horizontal="left" vertical="top" wrapText="1"/>
    </xf>
    <xf numFmtId="0" fontId="1" fillId="30" borderId="1">
      <alignment horizontal="left" vertical="top" wrapText="1"/>
    </xf>
    <xf numFmtId="0" fontId="2" fillId="31" borderId="5">
      <alignment horizontal="left" vertical="top" wrapText="1"/>
    </xf>
    <xf numFmtId="0" fontId="1" fillId="30" borderId="1">
      <alignment horizontal="left" vertical="top" wrapText="1"/>
    </xf>
    <xf numFmtId="0" fontId="2" fillId="31" borderId="5">
      <alignment horizontal="left" vertical="top" wrapText="1"/>
    </xf>
    <xf numFmtId="0" fontId="1" fillId="30" borderId="1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2" fillId="31" borderId="5">
      <alignment horizontal="left" vertical="top" wrapText="1"/>
    </xf>
    <xf numFmtId="0" fontId="5" fillId="4" borderId="5">
      <alignment horizontal="left" vertical="top" wrapText="1"/>
    </xf>
    <xf numFmtId="0" fontId="5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5" fillId="3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5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5" fillId="4" borderId="5">
      <alignment horizontal="left" vertical="top" wrapText="1"/>
    </xf>
    <xf numFmtId="0" fontId="31" fillId="0" borderId="0">
      <alignment horizontal="left" vertical="top"/>
    </xf>
    <xf numFmtId="0" fontId="32" fillId="0" borderId="0">
      <alignment horizontal="left" vertical="top"/>
    </xf>
    <xf numFmtId="0" fontId="33" fillId="0" borderId="12" applyNumberFormat="0" applyFill="0" applyAlignment="0" applyProtection="0"/>
    <xf numFmtId="0" fontId="34" fillId="32" borderId="13" applyNumberFormat="0" applyAlignment="0" applyProtection="0"/>
    <xf numFmtId="0" fontId="35" fillId="0" borderId="0" applyNumberFormat="0" applyFill="0" applyBorder="0" applyAlignment="0" applyProtection="0"/>
    <xf numFmtId="0" fontId="36" fillId="33" borderId="0" applyNumberFormat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0" fillId="0" borderId="0"/>
    <xf numFmtId="0" fontId="2" fillId="0" borderId="0"/>
    <xf numFmtId="0" fontId="30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8" fillId="0" borderId="0"/>
    <xf numFmtId="0" fontId="2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" fillId="0" borderId="0"/>
    <xf numFmtId="0" fontId="3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" fillId="15" borderId="14" applyNumberFormat="0">
      <alignment horizontal="right" vertical="top"/>
    </xf>
    <xf numFmtId="0" fontId="5" fillId="6" borderId="14" applyNumberFormat="0">
      <alignment horizontal="right" vertical="top"/>
    </xf>
    <xf numFmtId="0" fontId="5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2" fillId="6" borderId="14" applyNumberFormat="0">
      <alignment horizontal="right" vertical="top"/>
    </xf>
    <xf numFmtId="0" fontId="5" fillId="6" borderId="14" applyNumberFormat="0">
      <alignment horizontal="right" vertical="top"/>
    </xf>
    <xf numFmtId="0" fontId="5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2" fillId="15" borderId="14" applyNumberFormat="0">
      <alignment horizontal="right" vertical="top"/>
    </xf>
    <xf numFmtId="0" fontId="5" fillId="15" borderId="14" applyNumberFormat="0">
      <alignment horizontal="right" vertical="top"/>
    </xf>
    <xf numFmtId="0" fontId="5" fillId="29" borderId="14" applyNumberFormat="0">
      <alignment horizontal="right" vertical="top"/>
      <protection locked="0"/>
    </xf>
    <xf numFmtId="0" fontId="5" fillId="0" borderId="5" applyNumberFormat="0">
      <alignment horizontal="right" vertical="top"/>
      <protection locked="0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0" borderId="5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2" fillId="29" borderId="14" applyNumberFormat="0">
      <alignment horizontal="right" vertical="top"/>
    </xf>
    <xf numFmtId="0" fontId="5" fillId="29" borderId="14" applyNumberFormat="0">
      <alignment horizontal="right" vertical="top"/>
      <protection locked="0"/>
    </xf>
    <xf numFmtId="0" fontId="40" fillId="7" borderId="0" applyNumberFormat="0" applyBorder="0" applyAlignment="0" applyProtection="0"/>
    <xf numFmtId="0" fontId="41" fillId="0" borderId="0" applyNumberFormat="0" applyFill="0" applyBorder="0" applyAlignment="0" applyProtection="0"/>
    <xf numFmtId="0" fontId="2" fillId="34" borderId="15" applyNumberFormat="0" applyFont="0" applyAlignment="0" applyProtection="0"/>
    <xf numFmtId="0" fontId="1" fillId="5" borderId="6" applyNumberFormat="0" applyFont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42" fillId="33" borderId="5">
      <alignment horizontal="left" vertical="top" wrapText="1"/>
    </xf>
    <xf numFmtId="49" fontId="5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2" fillId="0" borderId="5">
      <alignment horizontal="left" vertical="top" wrapText="1"/>
    </xf>
    <xf numFmtId="49" fontId="43" fillId="33" borderId="5">
      <alignment horizontal="left" vertical="top" wrapText="1"/>
    </xf>
    <xf numFmtId="49" fontId="43" fillId="33" borderId="5">
      <alignment horizontal="left" vertical="top" wrapText="1"/>
    </xf>
    <xf numFmtId="49" fontId="43" fillId="33" borderId="5">
      <alignment horizontal="left" vertical="top" wrapText="1"/>
    </xf>
    <xf numFmtId="49" fontId="43" fillId="33" borderId="5">
      <alignment horizontal="left" vertical="top" wrapText="1"/>
    </xf>
    <xf numFmtId="49" fontId="43" fillId="33" borderId="5">
      <alignment horizontal="left" vertical="top" wrapText="1"/>
    </xf>
    <xf numFmtId="0" fontId="44" fillId="0" borderId="16" applyNumberFormat="0" applyFill="0" applyAlignment="0" applyProtection="0"/>
    <xf numFmtId="0" fontId="45" fillId="0" borderId="0" applyNumberFormat="0" applyFill="0" applyBorder="0" applyAlignment="0" applyProtection="0"/>
    <xf numFmtId="178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46" fillId="8" borderId="0" applyNumberFormat="0" applyBorder="0" applyAlignment="0" applyProtection="0"/>
    <xf numFmtId="0" fontId="5" fillId="0" borderId="5">
      <alignment horizontal="left" vertical="top" wrapText="1"/>
    </xf>
    <xf numFmtId="0" fontId="5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0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5" fillId="4" borderId="5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2" fillId="4" borderId="5">
      <alignment horizontal="left" vertical="top" wrapText="1"/>
    </xf>
    <xf numFmtId="0" fontId="1" fillId="3" borderId="1">
      <alignment horizontal="left" vertical="top" wrapText="1"/>
    </xf>
    <xf numFmtId="0" fontId="5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2" fillId="4" borderId="5">
      <alignment horizontal="left" vertical="top" wrapText="1"/>
    </xf>
    <xf numFmtId="0" fontId="5" fillId="4" borderId="5">
      <alignment horizontal="left" vertical="top" wrapText="1"/>
    </xf>
    <xf numFmtId="0" fontId="19" fillId="19" borderId="0" applyNumberFormat="0" applyBorder="0" applyAlignment="0" applyProtection="0"/>
    <xf numFmtId="0" fontId="33" fillId="0" borderId="12" applyNumberFormat="0" applyFill="0" applyAlignment="0" applyProtection="0"/>
    <xf numFmtId="0" fontId="23" fillId="11" borderId="7" applyNumberFormat="0" applyAlignment="0" applyProtection="0"/>
    <xf numFmtId="0" fontId="24" fillId="24" borderId="8" applyNumberFormat="0" applyAlignment="0" applyProtection="0"/>
    <xf numFmtId="0" fontId="45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6" fillId="8" borderId="0" applyNumberFormat="0" applyBorder="0" applyAlignment="0" applyProtection="0"/>
    <xf numFmtId="0" fontId="5" fillId="0" borderId="0"/>
    <xf numFmtId="0" fontId="5" fillId="25" borderId="5" applyNumberFormat="0">
      <alignment horizontal="right" vertical="top"/>
    </xf>
    <xf numFmtId="0" fontId="5" fillId="25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" fillId="15" borderId="5">
      <alignment horizontal="left" vertical="top" wrapText="1"/>
    </xf>
    <xf numFmtId="0" fontId="5" fillId="15" borderId="5">
      <alignment horizontal="left" vertical="top" wrapText="1"/>
    </xf>
    <xf numFmtId="49" fontId="5" fillId="24" borderId="5">
      <alignment horizontal="left" vertical="top"/>
    </xf>
    <xf numFmtId="49" fontId="5" fillId="24" borderId="5">
      <alignment horizontal="left" vertical="top"/>
    </xf>
    <xf numFmtId="49" fontId="17" fillId="0" borderId="5">
      <alignment horizontal="left" vertical="top"/>
    </xf>
    <xf numFmtId="0" fontId="44" fillId="0" borderId="16" applyNumberFormat="0" applyFill="0" applyAlignment="0" applyProtection="0"/>
    <xf numFmtId="0" fontId="5" fillId="6" borderId="14" applyNumberFormat="0">
      <alignment horizontal="right" vertical="top"/>
    </xf>
    <xf numFmtId="0" fontId="5" fillId="6" borderId="14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29" borderId="5">
      <alignment horizontal="left" vertical="top" wrapText="1"/>
    </xf>
    <xf numFmtId="0" fontId="5" fillId="29" borderId="5">
      <alignment horizontal="left" vertical="top" wrapText="1"/>
    </xf>
    <xf numFmtId="0" fontId="17" fillId="0" borderId="5">
      <alignment horizontal="left" vertical="top" wrapText="1"/>
    </xf>
    <xf numFmtId="0" fontId="5" fillId="6" borderId="5">
      <alignment horizontal="left" vertical="top" wrapText="1"/>
    </xf>
    <xf numFmtId="0" fontId="5" fillId="6" borderId="5">
      <alignment horizontal="left" vertical="top" wrapText="1"/>
    </xf>
    <xf numFmtId="0" fontId="5" fillId="31" borderId="5">
      <alignment horizontal="left" vertical="top" wrapText="1"/>
    </xf>
    <xf numFmtId="0" fontId="5" fillId="31" borderId="5">
      <alignment horizontal="left" vertical="top" wrapText="1"/>
    </xf>
    <xf numFmtId="0" fontId="5" fillId="29" borderId="14" applyNumberFormat="0">
      <alignment horizontal="right" vertical="top"/>
    </xf>
    <xf numFmtId="0" fontId="5" fillId="29" borderId="14" applyNumberFormat="0">
      <alignment horizontal="right" vertical="top"/>
    </xf>
    <xf numFmtId="0" fontId="5" fillId="0" borderId="5" applyNumberFormat="0">
      <alignment horizontal="right" vertical="top"/>
    </xf>
    <xf numFmtId="0" fontId="5" fillId="0" borderId="5" applyNumberFormat="0">
      <alignment horizontal="right" vertical="top"/>
    </xf>
    <xf numFmtId="0" fontId="5" fillId="4" borderId="5">
      <alignment horizontal="left" vertical="top" wrapText="1"/>
    </xf>
    <xf numFmtId="0" fontId="5" fillId="4" borderId="5">
      <alignment horizontal="left" vertical="top" wrapText="1"/>
    </xf>
    <xf numFmtId="0" fontId="5" fillId="0" borderId="5">
      <alignment horizontal="left" vertical="top" wrapText="1"/>
    </xf>
    <xf numFmtId="0" fontId="5" fillId="0" borderId="5">
      <alignment horizontal="left" vertical="top" wrapText="1"/>
    </xf>
    <xf numFmtId="0" fontId="5" fillId="4" borderId="5">
      <alignment horizontal="left" vertical="top" wrapText="1"/>
    </xf>
    <xf numFmtId="0" fontId="5" fillId="4" borderId="5">
      <alignment horizontal="left" vertical="top" wrapText="1"/>
    </xf>
    <xf numFmtId="0" fontId="5" fillId="0" borderId="5">
      <alignment horizontal="left" vertical="top" wrapText="1"/>
    </xf>
    <xf numFmtId="0" fontId="5" fillId="0" borderId="5">
      <alignment horizontal="left" vertical="top" wrapText="1"/>
    </xf>
    <xf numFmtId="49" fontId="42" fillId="33" borderId="5">
      <alignment horizontal="left" vertical="top" wrapText="1"/>
    </xf>
    <xf numFmtId="49" fontId="5" fillId="0" borderId="5">
      <alignment horizontal="left" vertical="top" wrapText="1"/>
    </xf>
    <xf numFmtId="49" fontId="5" fillId="0" borderId="5">
      <alignment horizontal="left" vertical="top" wrapText="1"/>
    </xf>
    <xf numFmtId="0" fontId="18" fillId="34" borderId="15" applyNumberFormat="0" applyFont="0" applyAlignment="0" applyProtection="0"/>
    <xf numFmtId="0" fontId="36" fillId="33" borderId="0" applyNumberFormat="0" applyBorder="0" applyAlignment="0" applyProtection="0"/>
    <xf numFmtId="0" fontId="34" fillId="32" borderId="13" applyNumberFormat="0" applyAlignment="0" applyProtection="0"/>
    <xf numFmtId="0" fontId="31" fillId="0" borderId="0">
      <alignment horizontal="left" vertical="top"/>
    </xf>
    <xf numFmtId="178" fontId="2" fillId="0" borderId="0" applyFont="0" applyFill="0" applyBorder="0" applyAlignment="0" applyProtection="0"/>
  </cellStyleXfs>
  <cellXfs count="72">
    <xf numFmtId="0" fontId="0" fillId="0" borderId="0" xfId="0"/>
    <xf numFmtId="1" fontId="3" fillId="2" borderId="0" xfId="0" applyNumberFormat="1" applyFont="1" applyFill="1" applyBorder="1"/>
    <xf numFmtId="0" fontId="3" fillId="2" borderId="0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wrapText="1"/>
    </xf>
    <xf numFmtId="1" fontId="3" fillId="2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/>
    <xf numFmtId="1" fontId="6" fillId="0" borderId="1" xfId="0" applyNumberFormat="1" applyFont="1" applyFill="1" applyBorder="1" applyAlignment="1" applyProtection="1">
      <alignment vertical="center" wrapText="1"/>
      <protection locked="0"/>
    </xf>
    <xf numFmtId="1" fontId="3" fillId="0" borderId="0" xfId="0" applyNumberFormat="1" applyFont="1" applyFill="1" applyBorder="1"/>
    <xf numFmtId="1" fontId="7" fillId="2" borderId="1" xfId="0" applyNumberFormat="1" applyFont="1" applyFill="1" applyBorder="1"/>
    <xf numFmtId="1" fontId="8" fillId="2" borderId="1" xfId="0" applyNumberFormat="1" applyFont="1" applyFill="1" applyBorder="1" applyAlignment="1" applyProtection="1">
      <alignment vertical="center"/>
      <protection locked="0"/>
    </xf>
    <xf numFmtId="1" fontId="7" fillId="2" borderId="0" xfId="0" applyNumberFormat="1" applyFont="1" applyFill="1" applyBorder="1"/>
    <xf numFmtId="164" fontId="3" fillId="0" borderId="0" xfId="0" applyNumberFormat="1" applyFont="1" applyFill="1" applyBorder="1"/>
    <xf numFmtId="4" fontId="3" fillId="0" borderId="0" xfId="0" applyNumberFormat="1" applyFont="1" applyFill="1" applyBorder="1"/>
    <xf numFmtId="1" fontId="3" fillId="2" borderId="0" xfId="0" applyNumberFormat="1" applyFont="1" applyFill="1" applyBorder="1" applyAlignment="1">
      <alignment wrapText="1"/>
    </xf>
    <xf numFmtId="1" fontId="9" fillId="2" borderId="0" xfId="0" applyNumberFormat="1" applyFont="1" applyFill="1" applyBorder="1"/>
    <xf numFmtId="165" fontId="3" fillId="0" borderId="0" xfId="0" applyNumberFormat="1" applyFont="1" applyFill="1" applyBorder="1"/>
    <xf numFmtId="166" fontId="3" fillId="0" borderId="0" xfId="0" applyNumberFormat="1" applyFont="1" applyFill="1" applyBorder="1"/>
    <xf numFmtId="171" fontId="3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8" fontId="14" fillId="0" borderId="1" xfId="0" applyNumberFormat="1" applyFont="1" applyFill="1" applyBorder="1" applyAlignment="1" applyProtection="1">
      <alignment horizontal="right"/>
    </xf>
    <xf numFmtId="164" fontId="14" fillId="0" borderId="1" xfId="0" applyNumberFormat="1" applyFont="1" applyFill="1" applyBorder="1" applyAlignment="1" applyProtection="1">
      <alignment horizontal="right"/>
    </xf>
    <xf numFmtId="165" fontId="14" fillId="0" borderId="1" xfId="0" applyNumberFormat="1" applyFont="1" applyFill="1" applyBorder="1" applyAlignment="1" applyProtection="1">
      <alignment horizontal="right"/>
    </xf>
    <xf numFmtId="16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168" fontId="15" fillId="0" borderId="1" xfId="0" applyNumberFormat="1" applyFont="1" applyFill="1" applyBorder="1" applyAlignment="1">
      <alignment horizontal="right"/>
    </xf>
    <xf numFmtId="4" fontId="4" fillId="35" borderId="1" xfId="0" applyNumberFormat="1" applyFont="1" applyFill="1" applyBorder="1" applyAlignment="1">
      <alignment horizontal="right"/>
    </xf>
    <xf numFmtId="164" fontId="14" fillId="35" borderId="1" xfId="0" applyNumberFormat="1" applyFont="1" applyFill="1" applyBorder="1" applyAlignment="1" applyProtection="1">
      <alignment horizontal="right"/>
    </xf>
    <xf numFmtId="4" fontId="47" fillId="0" borderId="0" xfId="0" applyNumberFormat="1" applyFont="1" applyFill="1" applyBorder="1" applyAlignment="1">
      <alignment horizontal="right"/>
    </xf>
    <xf numFmtId="1" fontId="3" fillId="35" borderId="0" xfId="0" applyNumberFormat="1" applyFont="1" applyFill="1" applyBorder="1"/>
    <xf numFmtId="169" fontId="3" fillId="35" borderId="0" xfId="0" applyNumberFormat="1" applyFont="1" applyFill="1" applyBorder="1"/>
    <xf numFmtId="169" fontId="3" fillId="35" borderId="0" xfId="0" applyNumberFormat="1" applyFont="1" applyFill="1" applyBorder="1" applyAlignment="1"/>
    <xf numFmtId="169" fontId="3" fillId="35" borderId="0" xfId="0" applyNumberFormat="1" applyFont="1" applyFill="1" applyBorder="1" applyAlignment="1">
      <alignment horizontal="left" wrapText="1"/>
    </xf>
    <xf numFmtId="168" fontId="3" fillId="35" borderId="0" xfId="0" applyNumberFormat="1" applyFont="1" applyFill="1" applyBorder="1"/>
    <xf numFmtId="170" fontId="3" fillId="35" borderId="0" xfId="0" applyNumberFormat="1" applyFont="1" applyFill="1" applyBorder="1"/>
    <xf numFmtId="164" fontId="3" fillId="35" borderId="0" xfId="0" applyNumberFormat="1" applyFont="1" applyFill="1" applyBorder="1"/>
    <xf numFmtId="4" fontId="3" fillId="35" borderId="0" xfId="0" applyNumberFormat="1" applyFont="1" applyFill="1" applyBorder="1"/>
    <xf numFmtId="1" fontId="3" fillId="35" borderId="0" xfId="0" applyNumberFormat="1" applyFont="1" applyFill="1" applyBorder="1" applyAlignment="1">
      <alignment wrapText="1"/>
    </xf>
    <xf numFmtId="165" fontId="3" fillId="35" borderId="0" xfId="0" applyNumberFormat="1" applyFont="1" applyFill="1" applyBorder="1"/>
    <xf numFmtId="166" fontId="3" fillId="35" borderId="0" xfId="0" applyNumberFormat="1" applyFont="1" applyFill="1" applyBorder="1"/>
    <xf numFmtId="169" fontId="3" fillId="0" borderId="0" xfId="0" applyNumberFormat="1" applyFont="1" applyFill="1" applyBorder="1"/>
    <xf numFmtId="169" fontId="3" fillId="0" borderId="0" xfId="0" applyNumberFormat="1" applyFont="1" applyFill="1" applyBorder="1" applyAlignment="1"/>
    <xf numFmtId="169" fontId="3" fillId="0" borderId="0" xfId="0" applyNumberFormat="1" applyFont="1" applyFill="1" applyBorder="1" applyAlignment="1">
      <alignment horizontal="right"/>
    </xf>
    <xf numFmtId="1" fontId="3" fillId="36" borderId="1" xfId="0" applyNumberFormat="1" applyFont="1" applyFill="1" applyBorder="1" applyAlignment="1">
      <alignment horizontal="center" wrapText="1"/>
    </xf>
    <xf numFmtId="164" fontId="13" fillId="36" borderId="1" xfId="0" applyNumberFormat="1" applyFont="1" applyFill="1" applyBorder="1" applyAlignment="1" applyProtection="1">
      <alignment horizontal="right"/>
      <protection locked="0"/>
    </xf>
    <xf numFmtId="167" fontId="13" fillId="36" borderId="1" xfId="0" applyNumberFormat="1" applyFont="1" applyFill="1" applyBorder="1" applyAlignment="1" applyProtection="1">
      <alignment horizontal="right"/>
    </xf>
    <xf numFmtId="164" fontId="4" fillId="36" borderId="1" xfId="0" applyNumberFormat="1" applyFont="1" applyFill="1" applyBorder="1" applyAlignment="1">
      <alignment horizontal="right"/>
    </xf>
    <xf numFmtId="4" fontId="4" fillId="36" borderId="1" xfId="0" applyNumberFormat="1" applyFont="1" applyFill="1" applyBorder="1" applyAlignment="1">
      <alignment horizontal="right"/>
    </xf>
    <xf numFmtId="165" fontId="13" fillId="36" borderId="1" xfId="0" applyNumberFormat="1" applyFont="1" applyFill="1" applyBorder="1" applyAlignment="1" applyProtection="1">
      <alignment horizontal="right"/>
      <protection locked="0"/>
    </xf>
    <xf numFmtId="169" fontId="15" fillId="0" borderId="1" xfId="0" applyNumberFormat="1" applyFont="1" applyFill="1" applyBorder="1" applyAlignment="1">
      <alignment vertical="center"/>
    </xf>
    <xf numFmtId="179" fontId="3" fillId="2" borderId="0" xfId="0" applyNumberFormat="1" applyFont="1" applyFill="1" applyBorder="1"/>
    <xf numFmtId="169" fontId="3" fillId="35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9" fontId="3" fillId="35" borderId="0" xfId="0" applyNumberFormat="1" applyFont="1" applyFill="1" applyBorder="1" applyAlignment="1">
      <alignment horizontal="right"/>
    </xf>
    <xf numFmtId="1" fontId="47" fillId="2" borderId="0" xfId="0" applyNumberFormat="1" applyFont="1" applyFill="1" applyBorder="1" applyAlignment="1">
      <alignment wrapText="1"/>
    </xf>
    <xf numFmtId="0" fontId="48" fillId="0" borderId="0" xfId="0" applyFont="1" applyAlignment="1">
      <alignment wrapText="1"/>
    </xf>
    <xf numFmtId="1" fontId="3" fillId="36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6" fillId="2" borderId="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textRotation="90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36" borderId="1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</cellXfs>
  <cellStyles count="650">
    <cellStyle name="20% - Акцент1 2" xfId="9" xr:uid="{00000000-0005-0000-0000-000000000000}"/>
    <cellStyle name="20% - Акцент2 2" xfId="10" xr:uid="{00000000-0005-0000-0000-000001000000}"/>
    <cellStyle name="20% - Акцент3 2" xfId="11" xr:uid="{00000000-0005-0000-0000-000002000000}"/>
    <cellStyle name="20% - Акцент4 2" xfId="12" xr:uid="{00000000-0005-0000-0000-000003000000}"/>
    <cellStyle name="20% - Акцент5 2" xfId="13" xr:uid="{00000000-0005-0000-0000-000004000000}"/>
    <cellStyle name="20% - Акцент6 2" xfId="14" xr:uid="{00000000-0005-0000-0000-000005000000}"/>
    <cellStyle name="40% - Акцент1 2" xfId="15" xr:uid="{00000000-0005-0000-0000-000006000000}"/>
    <cellStyle name="40% - Акцент2 2" xfId="16" xr:uid="{00000000-0005-0000-0000-000007000000}"/>
    <cellStyle name="40% - Акцент3 2" xfId="17" xr:uid="{00000000-0005-0000-0000-000008000000}"/>
    <cellStyle name="40% - Акцент4 2" xfId="18" xr:uid="{00000000-0005-0000-0000-000009000000}"/>
    <cellStyle name="40% - Акцент5 2" xfId="19" xr:uid="{00000000-0005-0000-0000-00000A000000}"/>
    <cellStyle name="40% - Акцент6 2" xfId="20" xr:uid="{00000000-0005-0000-0000-00000B000000}"/>
    <cellStyle name="60% - Акцент1 2" xfId="21" xr:uid="{00000000-0005-0000-0000-00000C000000}"/>
    <cellStyle name="60% - Акцент2 2" xfId="22" xr:uid="{00000000-0005-0000-0000-00000D000000}"/>
    <cellStyle name="60% - Акцент3 2" xfId="23" xr:uid="{00000000-0005-0000-0000-00000E000000}"/>
    <cellStyle name="60% - Акцент4 2" xfId="24" xr:uid="{00000000-0005-0000-0000-00000F000000}"/>
    <cellStyle name="60% - Акцент5 2" xfId="25" xr:uid="{00000000-0005-0000-0000-000010000000}"/>
    <cellStyle name="60% - Акцент6 2" xfId="26" xr:uid="{00000000-0005-0000-0000-000011000000}"/>
    <cellStyle name="Comma" xfId="27" xr:uid="{00000000-0005-0000-0000-000012000000}"/>
    <cellStyle name="Comma [0]" xfId="28" xr:uid="{00000000-0005-0000-0000-000013000000}"/>
    <cellStyle name="Currency" xfId="29" xr:uid="{00000000-0005-0000-0000-000014000000}"/>
    <cellStyle name="Currency [0]" xfId="30" xr:uid="{00000000-0005-0000-0000-000015000000}"/>
    <cellStyle name="Excel Built-in Comma" xfId="31" xr:uid="{00000000-0005-0000-0000-000016000000}"/>
    <cellStyle name="Excel Built-in Normal" xfId="32" xr:uid="{00000000-0005-0000-0000-000017000000}"/>
    <cellStyle name="Normal" xfId="33" xr:uid="{00000000-0005-0000-0000-000018000000}"/>
    <cellStyle name="Normal 2" xfId="34" xr:uid="{00000000-0005-0000-0000-000019000000}"/>
    <cellStyle name="Percent" xfId="35" xr:uid="{00000000-0005-0000-0000-00001A000000}"/>
    <cellStyle name="Акцент1 2" xfId="36" xr:uid="{00000000-0005-0000-0000-00001B000000}"/>
    <cellStyle name="Акцент2 2" xfId="37" xr:uid="{00000000-0005-0000-0000-00001C000000}"/>
    <cellStyle name="Акцент3 2" xfId="38" xr:uid="{00000000-0005-0000-0000-00001D000000}"/>
    <cellStyle name="Акцент4 2" xfId="39" xr:uid="{00000000-0005-0000-0000-00001E000000}"/>
    <cellStyle name="Акцент5 2" xfId="40" xr:uid="{00000000-0005-0000-0000-00001F000000}"/>
    <cellStyle name="Акцент6 2" xfId="41" xr:uid="{00000000-0005-0000-0000-000020000000}"/>
    <cellStyle name="Ввод  2" xfId="42" xr:uid="{00000000-0005-0000-0000-000021000000}"/>
    <cellStyle name="Вывод 2" xfId="43" xr:uid="{00000000-0005-0000-0000-000022000000}"/>
    <cellStyle name="Вычисление 2" xfId="44" xr:uid="{00000000-0005-0000-0000-000023000000}"/>
    <cellStyle name="Данные (редактируемые)" xfId="2" xr:uid="{00000000-0005-0000-0000-000024000000}"/>
    <cellStyle name="Данные (редактируемые) 2" xfId="45" xr:uid="{00000000-0005-0000-0000-000025000000}"/>
    <cellStyle name="Данные (редактируемые) 2 2" xfId="46" xr:uid="{00000000-0005-0000-0000-000026000000}"/>
    <cellStyle name="Данные (редактируемые) 2 2 2" xfId="47" xr:uid="{00000000-0005-0000-0000-000027000000}"/>
    <cellStyle name="Данные (редактируемые) 2 2 2 2" xfId="48" xr:uid="{00000000-0005-0000-0000-000028000000}"/>
    <cellStyle name="Данные (редактируемые) 2 3" xfId="49" xr:uid="{00000000-0005-0000-0000-000029000000}"/>
    <cellStyle name="Данные (редактируемые) 2 3 2" xfId="50" xr:uid="{00000000-0005-0000-0000-00002A000000}"/>
    <cellStyle name="Данные (редактируемые) 3" xfId="51" xr:uid="{00000000-0005-0000-0000-00002B000000}"/>
    <cellStyle name="Данные (редактируемые) 3 2" xfId="52" xr:uid="{00000000-0005-0000-0000-00002C000000}"/>
    <cellStyle name="Данные (редактируемые) 3 3" xfId="53" xr:uid="{00000000-0005-0000-0000-00002D000000}"/>
    <cellStyle name="Данные (редактируемые) 4" xfId="54" xr:uid="{00000000-0005-0000-0000-00002E000000}"/>
    <cellStyle name="Данные (редактируемые) 4 2" xfId="55" xr:uid="{00000000-0005-0000-0000-00002F000000}"/>
    <cellStyle name="Данные (редактируемые) 5" xfId="56" xr:uid="{00000000-0005-0000-0000-000030000000}"/>
    <cellStyle name="Данные (редактируемые) 5 2" xfId="57" xr:uid="{00000000-0005-0000-0000-000031000000}"/>
    <cellStyle name="Данные (редактируемые) 6" xfId="58" xr:uid="{00000000-0005-0000-0000-000032000000}"/>
    <cellStyle name="Данные (редактируемые) 7" xfId="59" xr:uid="{00000000-0005-0000-0000-000033000000}"/>
    <cellStyle name="Данные (редактируемые) 8" xfId="60" xr:uid="{00000000-0005-0000-0000-000034000000}"/>
    <cellStyle name="Данные (только для чтения)" xfId="3" xr:uid="{00000000-0005-0000-0000-000035000000}"/>
    <cellStyle name="Данные (только для чтения) 10" xfId="61" xr:uid="{00000000-0005-0000-0000-000036000000}"/>
    <cellStyle name="Данные (только для чтения) 2" xfId="62" xr:uid="{00000000-0005-0000-0000-000037000000}"/>
    <cellStyle name="Данные (только для чтения) 2 2" xfId="63" xr:uid="{00000000-0005-0000-0000-000038000000}"/>
    <cellStyle name="Данные (только для чтения) 2 2 2" xfId="64" xr:uid="{00000000-0005-0000-0000-000039000000}"/>
    <cellStyle name="Данные (только для чтения) 2 2 2 2" xfId="65" xr:uid="{00000000-0005-0000-0000-00003A000000}"/>
    <cellStyle name="Данные (только для чтения) 2 3" xfId="66" xr:uid="{00000000-0005-0000-0000-00003B000000}"/>
    <cellStyle name="Данные (только для чтения) 2 3 2" xfId="67" xr:uid="{00000000-0005-0000-0000-00003C000000}"/>
    <cellStyle name="Данные (только для чтения) 3" xfId="68" xr:uid="{00000000-0005-0000-0000-00003D000000}"/>
    <cellStyle name="Данные (только для чтения) 3 2" xfId="69" xr:uid="{00000000-0005-0000-0000-00003E000000}"/>
    <cellStyle name="Данные (только для чтения) 3 3" xfId="70" xr:uid="{00000000-0005-0000-0000-00003F000000}"/>
    <cellStyle name="Данные (только для чтения) 4" xfId="71" xr:uid="{00000000-0005-0000-0000-000040000000}"/>
    <cellStyle name="Данные (только для чтения) 4 2" xfId="72" xr:uid="{00000000-0005-0000-0000-000041000000}"/>
    <cellStyle name="Данные (только для чтения) 5" xfId="73" xr:uid="{00000000-0005-0000-0000-000042000000}"/>
    <cellStyle name="Данные (только для чтения) 5 2" xfId="74" xr:uid="{00000000-0005-0000-0000-000043000000}"/>
    <cellStyle name="Данные (только для чтения) 6" xfId="75" xr:uid="{00000000-0005-0000-0000-000044000000}"/>
    <cellStyle name="Данные (только для чтения) 7" xfId="76" xr:uid="{00000000-0005-0000-0000-000045000000}"/>
    <cellStyle name="Данные (только для чтения) 8" xfId="77" xr:uid="{00000000-0005-0000-0000-000046000000}"/>
    <cellStyle name="Данные для удаления" xfId="78" xr:uid="{00000000-0005-0000-0000-000047000000}"/>
    <cellStyle name="Данные для удаления 2" xfId="79" xr:uid="{00000000-0005-0000-0000-000048000000}"/>
    <cellStyle name="Данные для удаления 2 2" xfId="80" xr:uid="{00000000-0005-0000-0000-000049000000}"/>
    <cellStyle name="Данные для удаления 3" xfId="81" xr:uid="{00000000-0005-0000-0000-00004A000000}"/>
    <cellStyle name="Данные для удаления 3 2" xfId="82" xr:uid="{00000000-0005-0000-0000-00004B000000}"/>
    <cellStyle name="Данные для удаления 4" xfId="83" xr:uid="{00000000-0005-0000-0000-00004C000000}"/>
    <cellStyle name="Данные для удаления 4 2" xfId="84" xr:uid="{00000000-0005-0000-0000-00004D000000}"/>
    <cellStyle name="Данные для удаления 5" xfId="85" xr:uid="{00000000-0005-0000-0000-00004E000000}"/>
    <cellStyle name="Данные для удаления 5 2" xfId="86" xr:uid="{00000000-0005-0000-0000-00004F000000}"/>
    <cellStyle name="Данные для удаления 6" xfId="87" xr:uid="{00000000-0005-0000-0000-000050000000}"/>
    <cellStyle name="Данные для удаления 7" xfId="88" xr:uid="{00000000-0005-0000-0000-000051000000}"/>
    <cellStyle name="Заголовки полей" xfId="4" xr:uid="{00000000-0005-0000-0000-000052000000}"/>
    <cellStyle name="Заголовки полей [печать]" xfId="89" xr:uid="{00000000-0005-0000-0000-000053000000}"/>
    <cellStyle name="Заголовки полей [печать] 2" xfId="90" xr:uid="{00000000-0005-0000-0000-000054000000}"/>
    <cellStyle name="Заголовки полей [печать] 2 2" xfId="91" xr:uid="{00000000-0005-0000-0000-000055000000}"/>
    <cellStyle name="Заголовки полей [печать] 3" xfId="92" xr:uid="{00000000-0005-0000-0000-000056000000}"/>
    <cellStyle name="Заголовки полей 10" xfId="93" xr:uid="{00000000-0005-0000-0000-000057000000}"/>
    <cellStyle name="Заголовки полей 10 2" xfId="94" xr:uid="{00000000-0005-0000-0000-000058000000}"/>
    <cellStyle name="Заголовки полей 11" xfId="95" xr:uid="{00000000-0005-0000-0000-000059000000}"/>
    <cellStyle name="Заголовки полей 11 2" xfId="96" xr:uid="{00000000-0005-0000-0000-00005A000000}"/>
    <cellStyle name="Заголовки полей 12" xfId="97" xr:uid="{00000000-0005-0000-0000-00005B000000}"/>
    <cellStyle name="Заголовки полей 12 2" xfId="98" xr:uid="{00000000-0005-0000-0000-00005C000000}"/>
    <cellStyle name="Заголовки полей 13" xfId="99" xr:uid="{00000000-0005-0000-0000-00005D000000}"/>
    <cellStyle name="Заголовки полей 13 2" xfId="100" xr:uid="{00000000-0005-0000-0000-00005E000000}"/>
    <cellStyle name="Заголовки полей 14" xfId="101" xr:uid="{00000000-0005-0000-0000-00005F000000}"/>
    <cellStyle name="Заголовки полей 14 2" xfId="102" xr:uid="{00000000-0005-0000-0000-000060000000}"/>
    <cellStyle name="Заголовки полей 15" xfId="103" xr:uid="{00000000-0005-0000-0000-000061000000}"/>
    <cellStyle name="Заголовки полей 16" xfId="104" xr:uid="{00000000-0005-0000-0000-000062000000}"/>
    <cellStyle name="Заголовки полей 17" xfId="105" xr:uid="{00000000-0005-0000-0000-000063000000}"/>
    <cellStyle name="Заголовки полей 18" xfId="106" xr:uid="{00000000-0005-0000-0000-000064000000}"/>
    <cellStyle name="Заголовки полей 19" xfId="107" xr:uid="{00000000-0005-0000-0000-000065000000}"/>
    <cellStyle name="Заголовки полей 2" xfId="108" xr:uid="{00000000-0005-0000-0000-000066000000}"/>
    <cellStyle name="Заголовки полей 2 2" xfId="109" xr:uid="{00000000-0005-0000-0000-000067000000}"/>
    <cellStyle name="Заголовки полей 2 2 2" xfId="110" xr:uid="{00000000-0005-0000-0000-000068000000}"/>
    <cellStyle name="Заголовки полей 2 2 2 2" xfId="111" xr:uid="{00000000-0005-0000-0000-000069000000}"/>
    <cellStyle name="Заголовки полей 2 3" xfId="112" xr:uid="{00000000-0005-0000-0000-00006A000000}"/>
    <cellStyle name="Заголовки полей 2 3 2" xfId="113" xr:uid="{00000000-0005-0000-0000-00006B000000}"/>
    <cellStyle name="Заголовки полей 3" xfId="114" xr:uid="{00000000-0005-0000-0000-00006C000000}"/>
    <cellStyle name="Заголовки полей 3 2" xfId="115" xr:uid="{00000000-0005-0000-0000-00006D000000}"/>
    <cellStyle name="Заголовки полей 3 3" xfId="116" xr:uid="{00000000-0005-0000-0000-00006E000000}"/>
    <cellStyle name="Заголовки полей 4" xfId="117" xr:uid="{00000000-0005-0000-0000-00006F000000}"/>
    <cellStyle name="Заголовки полей 4 2" xfId="118" xr:uid="{00000000-0005-0000-0000-000070000000}"/>
    <cellStyle name="Заголовки полей 4 3" xfId="119" xr:uid="{00000000-0005-0000-0000-000071000000}"/>
    <cellStyle name="Заголовки полей 5" xfId="120" xr:uid="{00000000-0005-0000-0000-000072000000}"/>
    <cellStyle name="Заголовки полей 5 2" xfId="121" xr:uid="{00000000-0005-0000-0000-000073000000}"/>
    <cellStyle name="Заголовки полей 6" xfId="122" xr:uid="{00000000-0005-0000-0000-000074000000}"/>
    <cellStyle name="Заголовки полей 7" xfId="123" xr:uid="{00000000-0005-0000-0000-000075000000}"/>
    <cellStyle name="Заголовки полей 8" xfId="124" xr:uid="{00000000-0005-0000-0000-000076000000}"/>
    <cellStyle name="Заголовки полей 9" xfId="125" xr:uid="{00000000-0005-0000-0000-000077000000}"/>
    <cellStyle name="Заголовки полей 9 2" xfId="126" xr:uid="{00000000-0005-0000-0000-000078000000}"/>
    <cellStyle name="Заголовки полей_МО 2013-2015 для БО" xfId="127" xr:uid="{00000000-0005-0000-0000-000079000000}"/>
    <cellStyle name="Заголовок 1 2" xfId="128" xr:uid="{00000000-0005-0000-0000-00007A000000}"/>
    <cellStyle name="Заголовок 2 2" xfId="129" xr:uid="{00000000-0005-0000-0000-00007B000000}"/>
    <cellStyle name="Заголовок 3 2" xfId="130" xr:uid="{00000000-0005-0000-0000-00007C000000}"/>
    <cellStyle name="Заголовок 4 2" xfId="131" xr:uid="{00000000-0005-0000-0000-00007D000000}"/>
    <cellStyle name="Заголовок меры" xfId="132" xr:uid="{00000000-0005-0000-0000-00007E000000}"/>
    <cellStyle name="Заголовок меры 2" xfId="133" xr:uid="{00000000-0005-0000-0000-00007F000000}"/>
    <cellStyle name="Заголовок меры 2 2" xfId="134" xr:uid="{00000000-0005-0000-0000-000080000000}"/>
    <cellStyle name="Заголовок меры 2 2 2" xfId="135" xr:uid="{00000000-0005-0000-0000-000081000000}"/>
    <cellStyle name="Заголовок меры 2 2 2 2" xfId="136" xr:uid="{00000000-0005-0000-0000-000082000000}"/>
    <cellStyle name="Заголовок меры 2 3" xfId="137" xr:uid="{00000000-0005-0000-0000-000083000000}"/>
    <cellStyle name="Заголовок меры 2 3 2" xfId="138" xr:uid="{00000000-0005-0000-0000-000084000000}"/>
    <cellStyle name="Заголовок меры 3" xfId="139" xr:uid="{00000000-0005-0000-0000-000085000000}"/>
    <cellStyle name="Заголовок меры 3 2" xfId="140" xr:uid="{00000000-0005-0000-0000-000086000000}"/>
    <cellStyle name="Заголовок меры 4" xfId="141" xr:uid="{00000000-0005-0000-0000-000087000000}"/>
    <cellStyle name="Заголовок меры 4 2" xfId="142" xr:uid="{00000000-0005-0000-0000-000088000000}"/>
    <cellStyle name="Заголовок меры 5" xfId="143" xr:uid="{00000000-0005-0000-0000-000089000000}"/>
    <cellStyle name="Заголовок меры 5 2" xfId="144" xr:uid="{00000000-0005-0000-0000-00008A000000}"/>
    <cellStyle name="Заголовок меры 6" xfId="145" xr:uid="{00000000-0005-0000-0000-00008B000000}"/>
    <cellStyle name="Заголовок меры 7" xfId="146" xr:uid="{00000000-0005-0000-0000-00008C000000}"/>
    <cellStyle name="Заголовок показателя [печать]" xfId="147" xr:uid="{00000000-0005-0000-0000-00008D000000}"/>
    <cellStyle name="Заголовок показателя [печать] 2" xfId="148" xr:uid="{00000000-0005-0000-0000-00008E000000}"/>
    <cellStyle name="Заголовок показателя [печать] 2 2" xfId="149" xr:uid="{00000000-0005-0000-0000-00008F000000}"/>
    <cellStyle name="Заголовок показателя [печать] 3" xfId="150" xr:uid="{00000000-0005-0000-0000-000090000000}"/>
    <cellStyle name="Заголовок показателя константы" xfId="151" xr:uid="{00000000-0005-0000-0000-000091000000}"/>
    <cellStyle name="Заголовок показателя константы 2" xfId="152" xr:uid="{00000000-0005-0000-0000-000092000000}"/>
    <cellStyle name="Заголовок показателя константы 2 2" xfId="153" xr:uid="{00000000-0005-0000-0000-000093000000}"/>
    <cellStyle name="Заголовок показателя константы 3" xfId="154" xr:uid="{00000000-0005-0000-0000-000094000000}"/>
    <cellStyle name="Заголовок показателя константы 3 2" xfId="155" xr:uid="{00000000-0005-0000-0000-000095000000}"/>
    <cellStyle name="Заголовок показателя константы 4" xfId="156" xr:uid="{00000000-0005-0000-0000-000096000000}"/>
    <cellStyle name="Заголовок показателя константы 4 2" xfId="157" xr:uid="{00000000-0005-0000-0000-000097000000}"/>
    <cellStyle name="Заголовок показателя константы 5" xfId="158" xr:uid="{00000000-0005-0000-0000-000098000000}"/>
    <cellStyle name="Заголовок показателя константы 5 2" xfId="159" xr:uid="{00000000-0005-0000-0000-000099000000}"/>
    <cellStyle name="Заголовок показателя константы 6" xfId="160" xr:uid="{00000000-0005-0000-0000-00009A000000}"/>
    <cellStyle name="Заголовок показателя константы 7" xfId="161" xr:uid="{00000000-0005-0000-0000-00009B000000}"/>
    <cellStyle name="Заголовок результата расчета" xfId="162" xr:uid="{00000000-0005-0000-0000-00009C000000}"/>
    <cellStyle name="Заголовок результата расчета 2" xfId="163" xr:uid="{00000000-0005-0000-0000-00009D000000}"/>
    <cellStyle name="Заголовок результата расчета 2 2" xfId="164" xr:uid="{00000000-0005-0000-0000-00009E000000}"/>
    <cellStyle name="Заголовок результата расчета 3" xfId="165" xr:uid="{00000000-0005-0000-0000-00009F000000}"/>
    <cellStyle name="Заголовок результата расчета 3 2" xfId="166" xr:uid="{00000000-0005-0000-0000-0000A0000000}"/>
    <cellStyle name="Заголовок результата расчета 4" xfId="167" xr:uid="{00000000-0005-0000-0000-0000A1000000}"/>
    <cellStyle name="Заголовок результата расчета 4 2" xfId="168" xr:uid="{00000000-0005-0000-0000-0000A2000000}"/>
    <cellStyle name="Заголовок результата расчета 5" xfId="169" xr:uid="{00000000-0005-0000-0000-0000A3000000}"/>
    <cellStyle name="Заголовок результата расчета 5 2" xfId="170" xr:uid="{00000000-0005-0000-0000-0000A4000000}"/>
    <cellStyle name="Заголовок результата расчета 6" xfId="171" xr:uid="{00000000-0005-0000-0000-0000A5000000}"/>
    <cellStyle name="Заголовок результата расчета 7" xfId="172" xr:uid="{00000000-0005-0000-0000-0000A6000000}"/>
    <cellStyle name="Заголовок свободного показателя" xfId="173" xr:uid="{00000000-0005-0000-0000-0000A7000000}"/>
    <cellStyle name="Заголовок свободного показателя 2" xfId="174" xr:uid="{00000000-0005-0000-0000-0000A8000000}"/>
    <cellStyle name="Заголовок свободного показателя 2 2" xfId="175" xr:uid="{00000000-0005-0000-0000-0000A9000000}"/>
    <cellStyle name="Заголовок свободного показателя 2 2 2" xfId="176" xr:uid="{00000000-0005-0000-0000-0000AA000000}"/>
    <cellStyle name="Заголовок свободного показателя 2 2 2 2" xfId="177" xr:uid="{00000000-0005-0000-0000-0000AB000000}"/>
    <cellStyle name="Заголовок свободного показателя 2 3" xfId="178" xr:uid="{00000000-0005-0000-0000-0000AC000000}"/>
    <cellStyle name="Заголовок свободного показателя 2 3 2" xfId="179" xr:uid="{00000000-0005-0000-0000-0000AD000000}"/>
    <cellStyle name="Заголовок свободного показателя 3" xfId="180" xr:uid="{00000000-0005-0000-0000-0000AE000000}"/>
    <cellStyle name="Заголовок свободного показателя 3 2" xfId="181" xr:uid="{00000000-0005-0000-0000-0000AF000000}"/>
    <cellStyle name="Заголовок свободного показателя 4" xfId="182" xr:uid="{00000000-0005-0000-0000-0000B0000000}"/>
    <cellStyle name="Заголовок свободного показателя 4 2" xfId="183" xr:uid="{00000000-0005-0000-0000-0000B1000000}"/>
    <cellStyle name="Заголовок свободного показателя 5" xfId="184" xr:uid="{00000000-0005-0000-0000-0000B2000000}"/>
    <cellStyle name="Заголовок свободного показателя 5 2" xfId="185" xr:uid="{00000000-0005-0000-0000-0000B3000000}"/>
    <cellStyle name="Заголовок свободного показателя 6" xfId="186" xr:uid="{00000000-0005-0000-0000-0000B4000000}"/>
    <cellStyle name="Заголовок свободного показателя 7" xfId="187" xr:uid="{00000000-0005-0000-0000-0000B5000000}"/>
    <cellStyle name="Значение фильтра" xfId="188" xr:uid="{00000000-0005-0000-0000-0000B6000000}"/>
    <cellStyle name="Значение фильтра [печать]" xfId="189" xr:uid="{00000000-0005-0000-0000-0000B7000000}"/>
    <cellStyle name="Значение фильтра [печать] 2" xfId="190" xr:uid="{00000000-0005-0000-0000-0000B8000000}"/>
    <cellStyle name="Значение фильтра [печать] 2 2" xfId="191" xr:uid="{00000000-0005-0000-0000-0000B9000000}"/>
    <cellStyle name="Значение фильтра [печать] 3" xfId="192" xr:uid="{00000000-0005-0000-0000-0000BA000000}"/>
    <cellStyle name="Значение фильтра [печать] 3 2" xfId="193" xr:uid="{00000000-0005-0000-0000-0000BB000000}"/>
    <cellStyle name="Значение фильтра [печать] 4" xfId="194" xr:uid="{00000000-0005-0000-0000-0000BC000000}"/>
    <cellStyle name="Значение фильтра [печать] 4 2" xfId="195" xr:uid="{00000000-0005-0000-0000-0000BD000000}"/>
    <cellStyle name="Значение фильтра [печать] 5" xfId="196" xr:uid="{00000000-0005-0000-0000-0000BE000000}"/>
    <cellStyle name="Значение фильтра [печать] 5 2" xfId="197" xr:uid="{00000000-0005-0000-0000-0000BF000000}"/>
    <cellStyle name="Значение фильтра [печать] 6" xfId="198" xr:uid="{00000000-0005-0000-0000-0000C0000000}"/>
    <cellStyle name="Значение фильтра [печать] 7" xfId="199" xr:uid="{00000000-0005-0000-0000-0000C1000000}"/>
    <cellStyle name="Значение фильтра 10" xfId="200" xr:uid="{00000000-0005-0000-0000-0000C2000000}"/>
    <cellStyle name="Значение фильтра 10 2" xfId="201" xr:uid="{00000000-0005-0000-0000-0000C3000000}"/>
    <cellStyle name="Значение фильтра 11" xfId="202" xr:uid="{00000000-0005-0000-0000-0000C4000000}"/>
    <cellStyle name="Значение фильтра 11 2" xfId="203" xr:uid="{00000000-0005-0000-0000-0000C5000000}"/>
    <cellStyle name="Значение фильтра 12" xfId="204" xr:uid="{00000000-0005-0000-0000-0000C6000000}"/>
    <cellStyle name="Значение фильтра 12 2" xfId="205" xr:uid="{00000000-0005-0000-0000-0000C7000000}"/>
    <cellStyle name="Значение фильтра 13" xfId="206" xr:uid="{00000000-0005-0000-0000-0000C8000000}"/>
    <cellStyle name="Значение фильтра 13 2" xfId="207" xr:uid="{00000000-0005-0000-0000-0000C9000000}"/>
    <cellStyle name="Значение фильтра 14" xfId="208" xr:uid="{00000000-0005-0000-0000-0000CA000000}"/>
    <cellStyle name="Значение фильтра 14 2" xfId="209" xr:uid="{00000000-0005-0000-0000-0000CB000000}"/>
    <cellStyle name="Значение фильтра 15" xfId="210" xr:uid="{00000000-0005-0000-0000-0000CC000000}"/>
    <cellStyle name="Значение фильтра 16" xfId="211" xr:uid="{00000000-0005-0000-0000-0000CD000000}"/>
    <cellStyle name="Значение фильтра 17" xfId="212" xr:uid="{00000000-0005-0000-0000-0000CE000000}"/>
    <cellStyle name="Значение фильтра 18" xfId="213" xr:uid="{00000000-0005-0000-0000-0000CF000000}"/>
    <cellStyle name="Значение фильтра 19" xfId="214" xr:uid="{00000000-0005-0000-0000-0000D0000000}"/>
    <cellStyle name="Значение фильтра 2" xfId="215" xr:uid="{00000000-0005-0000-0000-0000D1000000}"/>
    <cellStyle name="Значение фильтра 2 2" xfId="216" xr:uid="{00000000-0005-0000-0000-0000D2000000}"/>
    <cellStyle name="Значение фильтра 2 3" xfId="217" xr:uid="{00000000-0005-0000-0000-0000D3000000}"/>
    <cellStyle name="Значение фильтра 3" xfId="218" xr:uid="{00000000-0005-0000-0000-0000D4000000}"/>
    <cellStyle name="Значение фильтра 3 2" xfId="219" xr:uid="{00000000-0005-0000-0000-0000D5000000}"/>
    <cellStyle name="Значение фильтра 3 2 2" xfId="220" xr:uid="{00000000-0005-0000-0000-0000D6000000}"/>
    <cellStyle name="Значение фильтра 3 2 2 2" xfId="221" xr:uid="{00000000-0005-0000-0000-0000D7000000}"/>
    <cellStyle name="Значение фильтра 3 3" xfId="222" xr:uid="{00000000-0005-0000-0000-0000D8000000}"/>
    <cellStyle name="Значение фильтра 3 3 2" xfId="223" xr:uid="{00000000-0005-0000-0000-0000D9000000}"/>
    <cellStyle name="Значение фильтра 4" xfId="224" xr:uid="{00000000-0005-0000-0000-0000DA000000}"/>
    <cellStyle name="Значение фильтра 4 2" xfId="225" xr:uid="{00000000-0005-0000-0000-0000DB000000}"/>
    <cellStyle name="Значение фильтра 4 3" xfId="226" xr:uid="{00000000-0005-0000-0000-0000DC000000}"/>
    <cellStyle name="Значение фильтра 5" xfId="227" xr:uid="{00000000-0005-0000-0000-0000DD000000}"/>
    <cellStyle name="Значение фильтра 5 2" xfId="228" xr:uid="{00000000-0005-0000-0000-0000DE000000}"/>
    <cellStyle name="Значение фильтра 6" xfId="229" xr:uid="{00000000-0005-0000-0000-0000DF000000}"/>
    <cellStyle name="Значение фильтра 7" xfId="230" xr:uid="{00000000-0005-0000-0000-0000E0000000}"/>
    <cellStyle name="Значение фильтра 8" xfId="231" xr:uid="{00000000-0005-0000-0000-0000E1000000}"/>
    <cellStyle name="Значение фильтра 9" xfId="232" xr:uid="{00000000-0005-0000-0000-0000E2000000}"/>
    <cellStyle name="Значение фильтра 9 2" xfId="233" xr:uid="{00000000-0005-0000-0000-0000E3000000}"/>
    <cellStyle name="Значение фильтра_МО 2013-2015 для БО" xfId="234" xr:uid="{00000000-0005-0000-0000-0000E4000000}"/>
    <cellStyle name="Информация о задаче" xfId="235" xr:uid="{00000000-0005-0000-0000-0000E5000000}"/>
    <cellStyle name="Информация о задаче 2" xfId="236" xr:uid="{00000000-0005-0000-0000-0000E6000000}"/>
    <cellStyle name="Итог 2" xfId="237" xr:uid="{00000000-0005-0000-0000-0000E7000000}"/>
    <cellStyle name="Контрольная ячейка 2" xfId="238" xr:uid="{00000000-0005-0000-0000-0000E8000000}"/>
    <cellStyle name="Название 2" xfId="239" xr:uid="{00000000-0005-0000-0000-0000E9000000}"/>
    <cellStyle name="Нейтральный 2" xfId="240" xr:uid="{00000000-0005-0000-0000-0000EA000000}"/>
    <cellStyle name="Обычный" xfId="0" builtinId="0"/>
    <cellStyle name="Обычный 10" xfId="241" xr:uid="{00000000-0005-0000-0000-0000EC000000}"/>
    <cellStyle name="Обычный 10 2" xfId="242" xr:uid="{00000000-0005-0000-0000-0000ED000000}"/>
    <cellStyle name="Обычный 10 3" xfId="243" xr:uid="{00000000-0005-0000-0000-0000EE000000}"/>
    <cellStyle name="Обычный 10 3 2" xfId="244" xr:uid="{00000000-0005-0000-0000-0000EF000000}"/>
    <cellStyle name="Обычный 10 4" xfId="245" xr:uid="{00000000-0005-0000-0000-0000F0000000}"/>
    <cellStyle name="Обычный 11" xfId="246" xr:uid="{00000000-0005-0000-0000-0000F1000000}"/>
    <cellStyle name="Обычный 12" xfId="247" xr:uid="{00000000-0005-0000-0000-0000F2000000}"/>
    <cellStyle name="Обычный 12 2" xfId="248" xr:uid="{00000000-0005-0000-0000-0000F3000000}"/>
    <cellStyle name="Обычный 12 2 2" xfId="249" xr:uid="{00000000-0005-0000-0000-0000F4000000}"/>
    <cellStyle name="Обычный 12 2 2 2" xfId="250" xr:uid="{00000000-0005-0000-0000-0000F5000000}"/>
    <cellStyle name="Обычный 12 2 3" xfId="251" xr:uid="{00000000-0005-0000-0000-0000F6000000}"/>
    <cellStyle name="Обычный 13" xfId="252" xr:uid="{00000000-0005-0000-0000-0000F7000000}"/>
    <cellStyle name="Обычный 13 2" xfId="253" xr:uid="{00000000-0005-0000-0000-0000F8000000}"/>
    <cellStyle name="Обычный 13 2 2" xfId="254" xr:uid="{00000000-0005-0000-0000-0000F9000000}"/>
    <cellStyle name="Обычный 13 3" xfId="255" xr:uid="{00000000-0005-0000-0000-0000FA000000}"/>
    <cellStyle name="Обычный 14" xfId="256" xr:uid="{00000000-0005-0000-0000-0000FB000000}"/>
    <cellStyle name="Обычный 14 2" xfId="257" xr:uid="{00000000-0005-0000-0000-0000FC000000}"/>
    <cellStyle name="Обычный 14 2 2" xfId="258" xr:uid="{00000000-0005-0000-0000-0000FD000000}"/>
    <cellStyle name="Обычный 14 3" xfId="259" xr:uid="{00000000-0005-0000-0000-0000FE000000}"/>
    <cellStyle name="Обычный 15" xfId="260" xr:uid="{00000000-0005-0000-0000-0000FF000000}"/>
    <cellStyle name="Обычный 15 2" xfId="261" xr:uid="{00000000-0005-0000-0000-000000010000}"/>
    <cellStyle name="Обычный 15 2 2" xfId="262" xr:uid="{00000000-0005-0000-0000-000001010000}"/>
    <cellStyle name="Обычный 15 3" xfId="263" xr:uid="{00000000-0005-0000-0000-000002010000}"/>
    <cellStyle name="Обычный 16" xfId="264" xr:uid="{00000000-0005-0000-0000-000003010000}"/>
    <cellStyle name="Обычный 16 2" xfId="265" xr:uid="{00000000-0005-0000-0000-000004010000}"/>
    <cellStyle name="Обычный 16 2 2" xfId="266" xr:uid="{00000000-0005-0000-0000-000005010000}"/>
    <cellStyle name="Обычный 16 3" xfId="267" xr:uid="{00000000-0005-0000-0000-000006010000}"/>
    <cellStyle name="Обычный 17" xfId="268" xr:uid="{00000000-0005-0000-0000-000007010000}"/>
    <cellStyle name="Обычный 17 2" xfId="269" xr:uid="{00000000-0005-0000-0000-000008010000}"/>
    <cellStyle name="Обычный 17 2 2" xfId="270" xr:uid="{00000000-0005-0000-0000-000009010000}"/>
    <cellStyle name="Обычный 17 3" xfId="271" xr:uid="{00000000-0005-0000-0000-00000A010000}"/>
    <cellStyle name="Обычный 18" xfId="272" xr:uid="{00000000-0005-0000-0000-00000B010000}"/>
    <cellStyle name="Обычный 18 2" xfId="273" xr:uid="{00000000-0005-0000-0000-00000C010000}"/>
    <cellStyle name="Обычный 18 2 2" xfId="274" xr:uid="{00000000-0005-0000-0000-00000D010000}"/>
    <cellStyle name="Обычный 18 3" xfId="275" xr:uid="{00000000-0005-0000-0000-00000E010000}"/>
    <cellStyle name="Обычный 19" xfId="276" xr:uid="{00000000-0005-0000-0000-00000F010000}"/>
    <cellStyle name="Обычный 19 2" xfId="277" xr:uid="{00000000-0005-0000-0000-000010010000}"/>
    <cellStyle name="Обычный 19 2 2" xfId="278" xr:uid="{00000000-0005-0000-0000-000011010000}"/>
    <cellStyle name="Обычный 19 3" xfId="279" xr:uid="{00000000-0005-0000-0000-000012010000}"/>
    <cellStyle name="Обычный 2" xfId="7" xr:uid="{00000000-0005-0000-0000-000013010000}"/>
    <cellStyle name="Обычный 2 2" xfId="280" xr:uid="{00000000-0005-0000-0000-000014010000}"/>
    <cellStyle name="Обычный 2 2 2" xfId="281" xr:uid="{00000000-0005-0000-0000-000015010000}"/>
    <cellStyle name="Обычный 2 2 3" xfId="282" xr:uid="{00000000-0005-0000-0000-000016010000}"/>
    <cellStyle name="Обычный 2 2 4" xfId="283" xr:uid="{00000000-0005-0000-0000-000017010000}"/>
    <cellStyle name="Обычный 2 3" xfId="284" xr:uid="{00000000-0005-0000-0000-000018010000}"/>
    <cellStyle name="Обычный 2 3 2" xfId="285" xr:uid="{00000000-0005-0000-0000-000019010000}"/>
    <cellStyle name="Обычный 2 3 2 2" xfId="286" xr:uid="{00000000-0005-0000-0000-00001A010000}"/>
    <cellStyle name="Обычный 2 3 3" xfId="287" xr:uid="{00000000-0005-0000-0000-00001B010000}"/>
    <cellStyle name="Обычный 2 3 3 2" xfId="288" xr:uid="{00000000-0005-0000-0000-00001C010000}"/>
    <cellStyle name="Обычный 2 4" xfId="289" xr:uid="{00000000-0005-0000-0000-00001D010000}"/>
    <cellStyle name="Обычный 2 4 2" xfId="290" xr:uid="{00000000-0005-0000-0000-00001E010000}"/>
    <cellStyle name="Обычный 2 5" xfId="291" xr:uid="{00000000-0005-0000-0000-00001F010000}"/>
    <cellStyle name="Обычный 2 5 2" xfId="292" xr:uid="{00000000-0005-0000-0000-000020010000}"/>
    <cellStyle name="Обычный 2 6" xfId="293" xr:uid="{00000000-0005-0000-0000-000021010000}"/>
    <cellStyle name="Обычный 2 7" xfId="294" xr:uid="{00000000-0005-0000-0000-000022010000}"/>
    <cellStyle name="Обычный 2 7 2" xfId="295" xr:uid="{00000000-0005-0000-0000-000023010000}"/>
    <cellStyle name="Обычный 2 8" xfId="296" xr:uid="{00000000-0005-0000-0000-000024010000}"/>
    <cellStyle name="Обычный 20" xfId="297" xr:uid="{00000000-0005-0000-0000-000025010000}"/>
    <cellStyle name="Обычный 20 2" xfId="298" xr:uid="{00000000-0005-0000-0000-000026010000}"/>
    <cellStyle name="Обычный 20 2 2" xfId="299" xr:uid="{00000000-0005-0000-0000-000027010000}"/>
    <cellStyle name="Обычный 20 3" xfId="300" xr:uid="{00000000-0005-0000-0000-000028010000}"/>
    <cellStyle name="Обычный 21" xfId="301" xr:uid="{00000000-0005-0000-0000-000029010000}"/>
    <cellStyle name="Обычный 21 2" xfId="302" xr:uid="{00000000-0005-0000-0000-00002A010000}"/>
    <cellStyle name="Обычный 21 2 2" xfId="303" xr:uid="{00000000-0005-0000-0000-00002B010000}"/>
    <cellStyle name="Обычный 21 2 2 2" xfId="304" xr:uid="{00000000-0005-0000-0000-00002C010000}"/>
    <cellStyle name="Обычный 21 2 3" xfId="305" xr:uid="{00000000-0005-0000-0000-00002D010000}"/>
    <cellStyle name="Обычный 21 3" xfId="306" xr:uid="{00000000-0005-0000-0000-00002E010000}"/>
    <cellStyle name="Обычный 21 3 2" xfId="307" xr:uid="{00000000-0005-0000-0000-00002F010000}"/>
    <cellStyle name="Обычный 21 4" xfId="308" xr:uid="{00000000-0005-0000-0000-000030010000}"/>
    <cellStyle name="Обычный 22" xfId="309" xr:uid="{00000000-0005-0000-0000-000031010000}"/>
    <cellStyle name="Обычный 22 2" xfId="310" xr:uid="{00000000-0005-0000-0000-000032010000}"/>
    <cellStyle name="Обычный 22 2 2" xfId="311" xr:uid="{00000000-0005-0000-0000-000033010000}"/>
    <cellStyle name="Обычный 22 2 2 2" xfId="312" xr:uid="{00000000-0005-0000-0000-000034010000}"/>
    <cellStyle name="Обычный 22 2 3" xfId="313" xr:uid="{00000000-0005-0000-0000-000035010000}"/>
    <cellStyle name="Обычный 22 3" xfId="314" xr:uid="{00000000-0005-0000-0000-000036010000}"/>
    <cellStyle name="Обычный 22 3 2" xfId="315" xr:uid="{00000000-0005-0000-0000-000037010000}"/>
    <cellStyle name="Обычный 22 4" xfId="316" xr:uid="{00000000-0005-0000-0000-000038010000}"/>
    <cellStyle name="Обычный 23" xfId="317" xr:uid="{00000000-0005-0000-0000-000039010000}"/>
    <cellStyle name="Обычный 23 2" xfId="318" xr:uid="{00000000-0005-0000-0000-00003A010000}"/>
    <cellStyle name="Обычный 23 2 2" xfId="319" xr:uid="{00000000-0005-0000-0000-00003B010000}"/>
    <cellStyle name="Обычный 23 3" xfId="320" xr:uid="{00000000-0005-0000-0000-00003C010000}"/>
    <cellStyle name="Обычный 24" xfId="321" xr:uid="{00000000-0005-0000-0000-00003D010000}"/>
    <cellStyle name="Обычный 24 2" xfId="322" xr:uid="{00000000-0005-0000-0000-00003E010000}"/>
    <cellStyle name="Обычный 24 2 2" xfId="323" xr:uid="{00000000-0005-0000-0000-00003F010000}"/>
    <cellStyle name="Обычный 24 3" xfId="324" xr:uid="{00000000-0005-0000-0000-000040010000}"/>
    <cellStyle name="Обычный 25" xfId="325" xr:uid="{00000000-0005-0000-0000-000041010000}"/>
    <cellStyle name="Обычный 25 2" xfId="326" xr:uid="{00000000-0005-0000-0000-000042010000}"/>
    <cellStyle name="Обычный 25 2 2" xfId="327" xr:uid="{00000000-0005-0000-0000-000043010000}"/>
    <cellStyle name="Обычный 25 3" xfId="328" xr:uid="{00000000-0005-0000-0000-000044010000}"/>
    <cellStyle name="Обычный 25 4" xfId="329" xr:uid="{00000000-0005-0000-0000-000045010000}"/>
    <cellStyle name="Обычный 26" xfId="330" xr:uid="{00000000-0005-0000-0000-000046010000}"/>
    <cellStyle name="Обычный 26 2" xfId="331" xr:uid="{00000000-0005-0000-0000-000047010000}"/>
    <cellStyle name="Обычный 26 3" xfId="332" xr:uid="{00000000-0005-0000-0000-000048010000}"/>
    <cellStyle name="Обычный 27" xfId="333" xr:uid="{00000000-0005-0000-0000-000049010000}"/>
    <cellStyle name="Обычный 27 2" xfId="334" xr:uid="{00000000-0005-0000-0000-00004A010000}"/>
    <cellStyle name="Обычный 28" xfId="335" xr:uid="{00000000-0005-0000-0000-00004B010000}"/>
    <cellStyle name="Обычный 28 2" xfId="336" xr:uid="{00000000-0005-0000-0000-00004C010000}"/>
    <cellStyle name="Обычный 29" xfId="337" xr:uid="{00000000-0005-0000-0000-00004D010000}"/>
    <cellStyle name="Обычный 29 2" xfId="338" xr:uid="{00000000-0005-0000-0000-00004E010000}"/>
    <cellStyle name="Обычный 29 3" xfId="339" xr:uid="{00000000-0005-0000-0000-00004F010000}"/>
    <cellStyle name="Обычный 3" xfId="340" xr:uid="{00000000-0005-0000-0000-000050010000}"/>
    <cellStyle name="Обычный 3 2" xfId="341" xr:uid="{00000000-0005-0000-0000-000051010000}"/>
    <cellStyle name="Обычный 3 2 2" xfId="342" xr:uid="{00000000-0005-0000-0000-000052010000}"/>
    <cellStyle name="Обычный 3 2 2 2" xfId="343" xr:uid="{00000000-0005-0000-0000-000053010000}"/>
    <cellStyle name="Обычный 3 2 3" xfId="344" xr:uid="{00000000-0005-0000-0000-000054010000}"/>
    <cellStyle name="Обычный 30" xfId="345" xr:uid="{00000000-0005-0000-0000-000055010000}"/>
    <cellStyle name="Обычный 30 2" xfId="346" xr:uid="{00000000-0005-0000-0000-000056010000}"/>
    <cellStyle name="Обычный 30 3" xfId="347" xr:uid="{00000000-0005-0000-0000-000057010000}"/>
    <cellStyle name="Обычный 30 4" xfId="348" xr:uid="{00000000-0005-0000-0000-000058010000}"/>
    <cellStyle name="Обычный 30 5" xfId="349" xr:uid="{00000000-0005-0000-0000-000059010000}"/>
    <cellStyle name="Обычный 30 6" xfId="350" xr:uid="{00000000-0005-0000-0000-00005A010000}"/>
    <cellStyle name="Обычный 31" xfId="351" xr:uid="{00000000-0005-0000-0000-00005B010000}"/>
    <cellStyle name="Обычный 31 2" xfId="352" xr:uid="{00000000-0005-0000-0000-00005C010000}"/>
    <cellStyle name="Обычный 32" xfId="353" xr:uid="{00000000-0005-0000-0000-00005D010000}"/>
    <cellStyle name="Обычный 4" xfId="354" xr:uid="{00000000-0005-0000-0000-00005E010000}"/>
    <cellStyle name="Обычный 4 2" xfId="355" xr:uid="{00000000-0005-0000-0000-00005F010000}"/>
    <cellStyle name="Обычный 4 2 2" xfId="356" xr:uid="{00000000-0005-0000-0000-000060010000}"/>
    <cellStyle name="Обычный 4 3" xfId="357" xr:uid="{00000000-0005-0000-0000-000061010000}"/>
    <cellStyle name="Обычный 4 3 2" xfId="358" xr:uid="{00000000-0005-0000-0000-000062010000}"/>
    <cellStyle name="Обычный 4 4" xfId="359" xr:uid="{00000000-0005-0000-0000-000063010000}"/>
    <cellStyle name="Обычный 4 4 2" xfId="360" xr:uid="{00000000-0005-0000-0000-000064010000}"/>
    <cellStyle name="Обычный 45" xfId="361" xr:uid="{00000000-0005-0000-0000-000065010000}"/>
    <cellStyle name="Обычный 45 2" xfId="362" xr:uid="{00000000-0005-0000-0000-000066010000}"/>
    <cellStyle name="Обычный 45 2 2" xfId="363" xr:uid="{00000000-0005-0000-0000-000067010000}"/>
    <cellStyle name="Обычный 45 2 2 2" xfId="364" xr:uid="{00000000-0005-0000-0000-000068010000}"/>
    <cellStyle name="Обычный 45 2 3" xfId="365" xr:uid="{00000000-0005-0000-0000-000069010000}"/>
    <cellStyle name="Обычный 45 3" xfId="366" xr:uid="{00000000-0005-0000-0000-00006A010000}"/>
    <cellStyle name="Обычный 45 3 2" xfId="367" xr:uid="{00000000-0005-0000-0000-00006B010000}"/>
    <cellStyle name="Обычный 45 4" xfId="368" xr:uid="{00000000-0005-0000-0000-00006C010000}"/>
    <cellStyle name="Обычный 5" xfId="369" xr:uid="{00000000-0005-0000-0000-00006D010000}"/>
    <cellStyle name="Обычный 5 2" xfId="370" xr:uid="{00000000-0005-0000-0000-00006E010000}"/>
    <cellStyle name="Обычный 5 3" xfId="371" xr:uid="{00000000-0005-0000-0000-00006F010000}"/>
    <cellStyle name="Обычный 51" xfId="372" xr:uid="{00000000-0005-0000-0000-000070010000}"/>
    <cellStyle name="Обычный 51 2" xfId="373" xr:uid="{00000000-0005-0000-0000-000071010000}"/>
    <cellStyle name="Обычный 51 2 2" xfId="374" xr:uid="{00000000-0005-0000-0000-000072010000}"/>
    <cellStyle name="Обычный 51 2 2 2" xfId="375" xr:uid="{00000000-0005-0000-0000-000073010000}"/>
    <cellStyle name="Обычный 51 2 3" xfId="376" xr:uid="{00000000-0005-0000-0000-000074010000}"/>
    <cellStyle name="Обычный 51 3" xfId="377" xr:uid="{00000000-0005-0000-0000-000075010000}"/>
    <cellStyle name="Обычный 51 3 2" xfId="378" xr:uid="{00000000-0005-0000-0000-000076010000}"/>
    <cellStyle name="Обычный 51 4" xfId="379" xr:uid="{00000000-0005-0000-0000-000077010000}"/>
    <cellStyle name="Обычный 6" xfId="380" xr:uid="{00000000-0005-0000-0000-000078010000}"/>
    <cellStyle name="Обычный 6 2" xfId="381" xr:uid="{00000000-0005-0000-0000-000079010000}"/>
    <cellStyle name="Обычный 6 3" xfId="382" xr:uid="{00000000-0005-0000-0000-00007A010000}"/>
    <cellStyle name="Обычный 6 3 2" xfId="383" xr:uid="{00000000-0005-0000-0000-00007B010000}"/>
    <cellStyle name="Обычный 6 3 2 2" xfId="384" xr:uid="{00000000-0005-0000-0000-00007C010000}"/>
    <cellStyle name="Обычный 6 3 3" xfId="385" xr:uid="{00000000-0005-0000-0000-00007D010000}"/>
    <cellStyle name="Обычный 6 4" xfId="8" xr:uid="{00000000-0005-0000-0000-00007E010000}"/>
    <cellStyle name="Обычный 7" xfId="386" xr:uid="{00000000-0005-0000-0000-00007F010000}"/>
    <cellStyle name="Обычный 7 2" xfId="387" xr:uid="{00000000-0005-0000-0000-000080010000}"/>
    <cellStyle name="Обычный 8" xfId="388" xr:uid="{00000000-0005-0000-0000-000081010000}"/>
    <cellStyle name="Обычный 8 2" xfId="389" xr:uid="{00000000-0005-0000-0000-000082010000}"/>
    <cellStyle name="Обычный 8 3" xfId="390" xr:uid="{00000000-0005-0000-0000-000083010000}"/>
    <cellStyle name="Обычный 8 3 2" xfId="391" xr:uid="{00000000-0005-0000-0000-000084010000}"/>
    <cellStyle name="Обычный 8 3 2 2" xfId="392" xr:uid="{00000000-0005-0000-0000-000085010000}"/>
    <cellStyle name="Обычный 8 3 3" xfId="393" xr:uid="{00000000-0005-0000-0000-000086010000}"/>
    <cellStyle name="Обычный 9" xfId="394" xr:uid="{00000000-0005-0000-0000-000087010000}"/>
    <cellStyle name="Обычный_Доходы отдельно" xfId="1" xr:uid="{00000000-0005-0000-0000-000088010000}"/>
    <cellStyle name="Отдельная ячейка" xfId="395" xr:uid="{00000000-0005-0000-0000-000089010000}"/>
    <cellStyle name="Отдельная ячейка - константа" xfId="396" xr:uid="{00000000-0005-0000-0000-00008A010000}"/>
    <cellStyle name="Отдельная ячейка - константа [печать]" xfId="397" xr:uid="{00000000-0005-0000-0000-00008B010000}"/>
    <cellStyle name="Отдельная ячейка - константа [печать] 2" xfId="398" xr:uid="{00000000-0005-0000-0000-00008C010000}"/>
    <cellStyle name="Отдельная ячейка - константа [печать] 2 2" xfId="399" xr:uid="{00000000-0005-0000-0000-00008D010000}"/>
    <cellStyle name="Отдельная ячейка - константа [печать] 3" xfId="400" xr:uid="{00000000-0005-0000-0000-00008E010000}"/>
    <cellStyle name="Отдельная ячейка - константа [печать] 3 2" xfId="401" xr:uid="{00000000-0005-0000-0000-00008F010000}"/>
    <cellStyle name="Отдельная ячейка - константа [печать] 4" xfId="402" xr:uid="{00000000-0005-0000-0000-000090010000}"/>
    <cellStyle name="Отдельная ячейка - константа [печать] 4 2" xfId="403" xr:uid="{00000000-0005-0000-0000-000091010000}"/>
    <cellStyle name="Отдельная ячейка - константа [печать] 5" xfId="404" xr:uid="{00000000-0005-0000-0000-000092010000}"/>
    <cellStyle name="Отдельная ячейка - константа [печать] 5 2" xfId="405" xr:uid="{00000000-0005-0000-0000-000093010000}"/>
    <cellStyle name="Отдельная ячейка - константа [печать] 6" xfId="406" xr:uid="{00000000-0005-0000-0000-000094010000}"/>
    <cellStyle name="Отдельная ячейка - константа [печать] 7" xfId="407" xr:uid="{00000000-0005-0000-0000-000095010000}"/>
    <cellStyle name="Отдельная ячейка - константа 10" xfId="408" xr:uid="{00000000-0005-0000-0000-000096010000}"/>
    <cellStyle name="Отдельная ячейка - константа 10 2" xfId="409" xr:uid="{00000000-0005-0000-0000-000097010000}"/>
    <cellStyle name="Отдельная ячейка - константа 11" xfId="410" xr:uid="{00000000-0005-0000-0000-000098010000}"/>
    <cellStyle name="Отдельная ячейка - константа 11 2" xfId="411" xr:uid="{00000000-0005-0000-0000-000099010000}"/>
    <cellStyle name="Отдельная ячейка - константа 12" xfId="412" xr:uid="{00000000-0005-0000-0000-00009A010000}"/>
    <cellStyle name="Отдельная ячейка - константа 12 2" xfId="413" xr:uid="{00000000-0005-0000-0000-00009B010000}"/>
    <cellStyle name="Отдельная ячейка - константа 13" xfId="414" xr:uid="{00000000-0005-0000-0000-00009C010000}"/>
    <cellStyle name="Отдельная ячейка - константа 13 2" xfId="415" xr:uid="{00000000-0005-0000-0000-00009D010000}"/>
    <cellStyle name="Отдельная ячейка - константа 14" xfId="416" xr:uid="{00000000-0005-0000-0000-00009E010000}"/>
    <cellStyle name="Отдельная ячейка - константа 14 2" xfId="417" xr:uid="{00000000-0005-0000-0000-00009F010000}"/>
    <cellStyle name="Отдельная ячейка - константа 15" xfId="418" xr:uid="{00000000-0005-0000-0000-0000A0010000}"/>
    <cellStyle name="Отдельная ячейка - константа 16" xfId="419" xr:uid="{00000000-0005-0000-0000-0000A1010000}"/>
    <cellStyle name="Отдельная ячейка - константа 17" xfId="420" xr:uid="{00000000-0005-0000-0000-0000A2010000}"/>
    <cellStyle name="Отдельная ячейка - константа 18" xfId="421" xr:uid="{00000000-0005-0000-0000-0000A3010000}"/>
    <cellStyle name="Отдельная ячейка - константа 19" xfId="422" xr:uid="{00000000-0005-0000-0000-0000A4010000}"/>
    <cellStyle name="Отдельная ячейка - константа 2" xfId="423" xr:uid="{00000000-0005-0000-0000-0000A5010000}"/>
    <cellStyle name="Отдельная ячейка - константа 2 2" xfId="424" xr:uid="{00000000-0005-0000-0000-0000A6010000}"/>
    <cellStyle name="Отдельная ячейка - константа 3" xfId="425" xr:uid="{00000000-0005-0000-0000-0000A7010000}"/>
    <cellStyle name="Отдельная ячейка - константа 3 2" xfId="426" xr:uid="{00000000-0005-0000-0000-0000A8010000}"/>
    <cellStyle name="Отдельная ячейка - константа 4" xfId="427" xr:uid="{00000000-0005-0000-0000-0000A9010000}"/>
    <cellStyle name="Отдельная ячейка - константа 4 2" xfId="428" xr:uid="{00000000-0005-0000-0000-0000AA010000}"/>
    <cellStyle name="Отдельная ячейка - константа 5" xfId="429" xr:uid="{00000000-0005-0000-0000-0000AB010000}"/>
    <cellStyle name="Отдельная ячейка - константа 5 2" xfId="430" xr:uid="{00000000-0005-0000-0000-0000AC010000}"/>
    <cellStyle name="Отдельная ячейка - константа 6" xfId="431" xr:uid="{00000000-0005-0000-0000-0000AD010000}"/>
    <cellStyle name="Отдельная ячейка - константа 7" xfId="432" xr:uid="{00000000-0005-0000-0000-0000AE010000}"/>
    <cellStyle name="Отдельная ячейка - константа 8" xfId="433" xr:uid="{00000000-0005-0000-0000-0000AF010000}"/>
    <cellStyle name="Отдельная ячейка - константа 9" xfId="434" xr:uid="{00000000-0005-0000-0000-0000B0010000}"/>
    <cellStyle name="Отдельная ячейка - константа 9 2" xfId="435" xr:uid="{00000000-0005-0000-0000-0000B1010000}"/>
    <cellStyle name="Отдельная ячейка - константа_МО 2013-2015 для БО" xfId="436" xr:uid="{00000000-0005-0000-0000-0000B2010000}"/>
    <cellStyle name="Отдельная ячейка [печать]" xfId="437" xr:uid="{00000000-0005-0000-0000-0000B3010000}"/>
    <cellStyle name="Отдельная ячейка [печать] 2" xfId="438" xr:uid="{00000000-0005-0000-0000-0000B4010000}"/>
    <cellStyle name="Отдельная ячейка [печать] 2 2" xfId="439" xr:uid="{00000000-0005-0000-0000-0000B5010000}"/>
    <cellStyle name="Отдельная ячейка [печать] 3" xfId="440" xr:uid="{00000000-0005-0000-0000-0000B6010000}"/>
    <cellStyle name="Отдельная ячейка [печать] 3 2" xfId="441" xr:uid="{00000000-0005-0000-0000-0000B7010000}"/>
    <cellStyle name="Отдельная ячейка [печать] 4" xfId="442" xr:uid="{00000000-0005-0000-0000-0000B8010000}"/>
    <cellStyle name="Отдельная ячейка [печать] 4 2" xfId="443" xr:uid="{00000000-0005-0000-0000-0000B9010000}"/>
    <cellStyle name="Отдельная ячейка [печать] 5" xfId="444" xr:uid="{00000000-0005-0000-0000-0000BA010000}"/>
    <cellStyle name="Отдельная ячейка [печать] 5 2" xfId="445" xr:uid="{00000000-0005-0000-0000-0000BB010000}"/>
    <cellStyle name="Отдельная ячейка [печать] 6" xfId="446" xr:uid="{00000000-0005-0000-0000-0000BC010000}"/>
    <cellStyle name="Отдельная ячейка [печать] 7" xfId="447" xr:uid="{00000000-0005-0000-0000-0000BD010000}"/>
    <cellStyle name="Отдельная ячейка 10" xfId="448" xr:uid="{00000000-0005-0000-0000-0000BE010000}"/>
    <cellStyle name="Отдельная ячейка 10 2" xfId="449" xr:uid="{00000000-0005-0000-0000-0000BF010000}"/>
    <cellStyle name="Отдельная ячейка 11" xfId="450" xr:uid="{00000000-0005-0000-0000-0000C0010000}"/>
    <cellStyle name="Отдельная ячейка 11 2" xfId="451" xr:uid="{00000000-0005-0000-0000-0000C1010000}"/>
    <cellStyle name="Отдельная ячейка 12" xfId="452" xr:uid="{00000000-0005-0000-0000-0000C2010000}"/>
    <cellStyle name="Отдельная ячейка 12 2" xfId="453" xr:uid="{00000000-0005-0000-0000-0000C3010000}"/>
    <cellStyle name="Отдельная ячейка 13" xfId="454" xr:uid="{00000000-0005-0000-0000-0000C4010000}"/>
    <cellStyle name="Отдельная ячейка 13 2" xfId="455" xr:uid="{00000000-0005-0000-0000-0000C5010000}"/>
    <cellStyle name="Отдельная ячейка 14" xfId="456" xr:uid="{00000000-0005-0000-0000-0000C6010000}"/>
    <cellStyle name="Отдельная ячейка 14 2" xfId="457" xr:uid="{00000000-0005-0000-0000-0000C7010000}"/>
    <cellStyle name="Отдельная ячейка 15" xfId="458" xr:uid="{00000000-0005-0000-0000-0000C8010000}"/>
    <cellStyle name="Отдельная ячейка 16" xfId="459" xr:uid="{00000000-0005-0000-0000-0000C9010000}"/>
    <cellStyle name="Отдельная ячейка 17" xfId="460" xr:uid="{00000000-0005-0000-0000-0000CA010000}"/>
    <cellStyle name="Отдельная ячейка 18" xfId="461" xr:uid="{00000000-0005-0000-0000-0000CB010000}"/>
    <cellStyle name="Отдельная ячейка 19" xfId="462" xr:uid="{00000000-0005-0000-0000-0000CC010000}"/>
    <cellStyle name="Отдельная ячейка 2" xfId="463" xr:uid="{00000000-0005-0000-0000-0000CD010000}"/>
    <cellStyle name="Отдельная ячейка 2 2" xfId="464" xr:uid="{00000000-0005-0000-0000-0000CE010000}"/>
    <cellStyle name="Отдельная ячейка 3" xfId="465" xr:uid="{00000000-0005-0000-0000-0000CF010000}"/>
    <cellStyle name="Отдельная ячейка 3 2" xfId="466" xr:uid="{00000000-0005-0000-0000-0000D0010000}"/>
    <cellStyle name="Отдельная ячейка 4" xfId="467" xr:uid="{00000000-0005-0000-0000-0000D1010000}"/>
    <cellStyle name="Отдельная ячейка 4 2" xfId="468" xr:uid="{00000000-0005-0000-0000-0000D2010000}"/>
    <cellStyle name="Отдельная ячейка 5" xfId="469" xr:uid="{00000000-0005-0000-0000-0000D3010000}"/>
    <cellStyle name="Отдельная ячейка 5 2" xfId="470" xr:uid="{00000000-0005-0000-0000-0000D4010000}"/>
    <cellStyle name="Отдельная ячейка 6" xfId="471" xr:uid="{00000000-0005-0000-0000-0000D5010000}"/>
    <cellStyle name="Отдельная ячейка 7" xfId="472" xr:uid="{00000000-0005-0000-0000-0000D6010000}"/>
    <cellStyle name="Отдельная ячейка 8" xfId="473" xr:uid="{00000000-0005-0000-0000-0000D7010000}"/>
    <cellStyle name="Отдельная ячейка 9" xfId="474" xr:uid="{00000000-0005-0000-0000-0000D8010000}"/>
    <cellStyle name="Отдельная ячейка 9 2" xfId="475" xr:uid="{00000000-0005-0000-0000-0000D9010000}"/>
    <cellStyle name="Отдельная ячейка_МО 2013-2015 для БО" xfId="476" xr:uid="{00000000-0005-0000-0000-0000DA010000}"/>
    <cellStyle name="Отдельная ячейка-результат" xfId="477" xr:uid="{00000000-0005-0000-0000-0000DB010000}"/>
    <cellStyle name="Отдельная ячейка-результат [печать]" xfId="478" xr:uid="{00000000-0005-0000-0000-0000DC010000}"/>
    <cellStyle name="Отдельная ячейка-результат [печать] 2" xfId="479" xr:uid="{00000000-0005-0000-0000-0000DD010000}"/>
    <cellStyle name="Отдельная ячейка-результат [печать] 2 2" xfId="480" xr:uid="{00000000-0005-0000-0000-0000DE010000}"/>
    <cellStyle name="Отдельная ячейка-результат [печать] 3" xfId="481" xr:uid="{00000000-0005-0000-0000-0000DF010000}"/>
    <cellStyle name="Отдельная ячейка-результат [печать] 3 2" xfId="482" xr:uid="{00000000-0005-0000-0000-0000E0010000}"/>
    <cellStyle name="Отдельная ячейка-результат [печать] 4" xfId="483" xr:uid="{00000000-0005-0000-0000-0000E1010000}"/>
    <cellStyle name="Отдельная ячейка-результат [печать] 4 2" xfId="484" xr:uid="{00000000-0005-0000-0000-0000E2010000}"/>
    <cellStyle name="Отдельная ячейка-результат [печать] 5" xfId="485" xr:uid="{00000000-0005-0000-0000-0000E3010000}"/>
    <cellStyle name="Отдельная ячейка-результат [печать] 5 2" xfId="486" xr:uid="{00000000-0005-0000-0000-0000E4010000}"/>
    <cellStyle name="Отдельная ячейка-результат [печать] 6" xfId="487" xr:uid="{00000000-0005-0000-0000-0000E5010000}"/>
    <cellStyle name="Отдельная ячейка-результат [печать] 7" xfId="488" xr:uid="{00000000-0005-0000-0000-0000E6010000}"/>
    <cellStyle name="Отдельная ячейка-результат 10" xfId="489" xr:uid="{00000000-0005-0000-0000-0000E7010000}"/>
    <cellStyle name="Отдельная ячейка-результат 10 2" xfId="490" xr:uid="{00000000-0005-0000-0000-0000E8010000}"/>
    <cellStyle name="Отдельная ячейка-результат 11" xfId="491" xr:uid="{00000000-0005-0000-0000-0000E9010000}"/>
    <cellStyle name="Отдельная ячейка-результат 11 2" xfId="492" xr:uid="{00000000-0005-0000-0000-0000EA010000}"/>
    <cellStyle name="Отдельная ячейка-результат 12" xfId="493" xr:uid="{00000000-0005-0000-0000-0000EB010000}"/>
    <cellStyle name="Отдельная ячейка-результат 12 2" xfId="494" xr:uid="{00000000-0005-0000-0000-0000EC010000}"/>
    <cellStyle name="Отдельная ячейка-результат 13" xfId="495" xr:uid="{00000000-0005-0000-0000-0000ED010000}"/>
    <cellStyle name="Отдельная ячейка-результат 13 2" xfId="496" xr:uid="{00000000-0005-0000-0000-0000EE010000}"/>
    <cellStyle name="Отдельная ячейка-результат 14" xfId="497" xr:uid="{00000000-0005-0000-0000-0000EF010000}"/>
    <cellStyle name="Отдельная ячейка-результат 14 2" xfId="498" xr:uid="{00000000-0005-0000-0000-0000F0010000}"/>
    <cellStyle name="Отдельная ячейка-результат 15" xfId="499" xr:uid="{00000000-0005-0000-0000-0000F1010000}"/>
    <cellStyle name="Отдельная ячейка-результат 16" xfId="500" xr:uid="{00000000-0005-0000-0000-0000F2010000}"/>
    <cellStyle name="Отдельная ячейка-результат 17" xfId="501" xr:uid="{00000000-0005-0000-0000-0000F3010000}"/>
    <cellStyle name="Отдельная ячейка-результат 18" xfId="502" xr:uid="{00000000-0005-0000-0000-0000F4010000}"/>
    <cellStyle name="Отдельная ячейка-результат 19" xfId="503" xr:uid="{00000000-0005-0000-0000-0000F5010000}"/>
    <cellStyle name="Отдельная ячейка-результат 2" xfId="504" xr:uid="{00000000-0005-0000-0000-0000F6010000}"/>
    <cellStyle name="Отдельная ячейка-результат 2 2" xfId="505" xr:uid="{00000000-0005-0000-0000-0000F7010000}"/>
    <cellStyle name="Отдельная ячейка-результат 3" xfId="506" xr:uid="{00000000-0005-0000-0000-0000F8010000}"/>
    <cellStyle name="Отдельная ячейка-результат 3 2" xfId="507" xr:uid="{00000000-0005-0000-0000-0000F9010000}"/>
    <cellStyle name="Отдельная ячейка-результат 4" xfId="508" xr:uid="{00000000-0005-0000-0000-0000FA010000}"/>
    <cellStyle name="Отдельная ячейка-результат 4 2" xfId="509" xr:uid="{00000000-0005-0000-0000-0000FB010000}"/>
    <cellStyle name="Отдельная ячейка-результат 5" xfId="510" xr:uid="{00000000-0005-0000-0000-0000FC010000}"/>
    <cellStyle name="Отдельная ячейка-результат 5 2" xfId="511" xr:uid="{00000000-0005-0000-0000-0000FD010000}"/>
    <cellStyle name="Отдельная ячейка-результат 6" xfId="512" xr:uid="{00000000-0005-0000-0000-0000FE010000}"/>
    <cellStyle name="Отдельная ячейка-результат 7" xfId="513" xr:uid="{00000000-0005-0000-0000-0000FF010000}"/>
    <cellStyle name="Отдельная ячейка-результат 8" xfId="514" xr:uid="{00000000-0005-0000-0000-000000020000}"/>
    <cellStyle name="Отдельная ячейка-результат 9" xfId="515" xr:uid="{00000000-0005-0000-0000-000001020000}"/>
    <cellStyle name="Отдельная ячейка-результат 9 2" xfId="516" xr:uid="{00000000-0005-0000-0000-000002020000}"/>
    <cellStyle name="Отдельная ячейка-результат_МО 2013-2015 для БО" xfId="517" xr:uid="{00000000-0005-0000-0000-000003020000}"/>
    <cellStyle name="Плохой 2" xfId="518" xr:uid="{00000000-0005-0000-0000-000004020000}"/>
    <cellStyle name="Пояснение 2" xfId="519" xr:uid="{00000000-0005-0000-0000-000005020000}"/>
    <cellStyle name="Примечание 2" xfId="520" xr:uid="{00000000-0005-0000-0000-000006020000}"/>
    <cellStyle name="Примечание 3" xfId="521" xr:uid="{00000000-0005-0000-0000-000007020000}"/>
    <cellStyle name="Процентный 2" xfId="522" xr:uid="{00000000-0005-0000-0000-000008020000}"/>
    <cellStyle name="Процентный 3" xfId="523" xr:uid="{00000000-0005-0000-0000-000009020000}"/>
    <cellStyle name="Процентный 4" xfId="524" xr:uid="{00000000-0005-0000-0000-00000A020000}"/>
    <cellStyle name="Свойства элементов измерения" xfId="525" xr:uid="{00000000-0005-0000-0000-00000B020000}"/>
    <cellStyle name="Свойства элементов измерения [печать]" xfId="526" xr:uid="{00000000-0005-0000-0000-00000C020000}"/>
    <cellStyle name="Свойства элементов измерения [печать] 2" xfId="527" xr:uid="{00000000-0005-0000-0000-00000D020000}"/>
    <cellStyle name="Свойства элементов измерения [печать] 2 2" xfId="528" xr:uid="{00000000-0005-0000-0000-00000E020000}"/>
    <cellStyle name="Свойства элементов измерения [печать] 3" xfId="529" xr:uid="{00000000-0005-0000-0000-00000F020000}"/>
    <cellStyle name="Свойства элементов измерения [печать] 3 2" xfId="530" xr:uid="{00000000-0005-0000-0000-000010020000}"/>
    <cellStyle name="Свойства элементов измерения [печать] 4" xfId="531" xr:uid="{00000000-0005-0000-0000-000011020000}"/>
    <cellStyle name="Свойства элементов измерения [печать] 4 2" xfId="532" xr:uid="{00000000-0005-0000-0000-000012020000}"/>
    <cellStyle name="Свойства элементов измерения [печать] 5" xfId="533" xr:uid="{00000000-0005-0000-0000-000013020000}"/>
    <cellStyle name="Свойства элементов измерения [печать] 5 2" xfId="534" xr:uid="{00000000-0005-0000-0000-000014020000}"/>
    <cellStyle name="Свойства элементов измерения [печать] 6" xfId="535" xr:uid="{00000000-0005-0000-0000-000015020000}"/>
    <cellStyle name="Свойства элементов измерения [печать] 7" xfId="536" xr:uid="{00000000-0005-0000-0000-000016020000}"/>
    <cellStyle name="Свойства элементов измерения 2" xfId="537" xr:uid="{00000000-0005-0000-0000-000017020000}"/>
    <cellStyle name="Свойства элементов измерения 3" xfId="538" xr:uid="{00000000-0005-0000-0000-000018020000}"/>
    <cellStyle name="Свойства элементов измерения 4" xfId="539" xr:uid="{00000000-0005-0000-0000-000019020000}"/>
    <cellStyle name="Свойства элементов измерения 5" xfId="540" xr:uid="{00000000-0005-0000-0000-00001A020000}"/>
    <cellStyle name="Свойства элементов измерения 6" xfId="541" xr:uid="{00000000-0005-0000-0000-00001B020000}"/>
    <cellStyle name="Связанная ячейка 2" xfId="542" xr:uid="{00000000-0005-0000-0000-00001C020000}"/>
    <cellStyle name="Стиль 1" xfId="5" xr:uid="{00000000-0005-0000-0000-00001D020000}"/>
    <cellStyle name="Текст предупреждения 2" xfId="543" xr:uid="{00000000-0005-0000-0000-00001E020000}"/>
    <cellStyle name="Финансовый 2" xfId="544" xr:uid="{00000000-0005-0000-0000-00001F020000}"/>
    <cellStyle name="Финансовый 2 2" xfId="545" xr:uid="{00000000-0005-0000-0000-000020020000}"/>
    <cellStyle name="Финансовый 2 3" xfId="546" xr:uid="{00000000-0005-0000-0000-000021020000}"/>
    <cellStyle name="Финансовый 4" xfId="649" xr:uid="{00000000-0005-0000-0000-000022020000}"/>
    <cellStyle name="Хороший 2" xfId="547" xr:uid="{00000000-0005-0000-0000-000023020000}"/>
    <cellStyle name="Элементы осей" xfId="6" xr:uid="{00000000-0005-0000-0000-000024020000}"/>
    <cellStyle name="Элементы осей [печать]" xfId="548" xr:uid="{00000000-0005-0000-0000-000025020000}"/>
    <cellStyle name="Элементы осей [печать] 2" xfId="549" xr:uid="{00000000-0005-0000-0000-000026020000}"/>
    <cellStyle name="Элементы осей [печать] 2 2" xfId="550" xr:uid="{00000000-0005-0000-0000-000027020000}"/>
    <cellStyle name="Элементы осей [печать] 2 3" xfId="551" xr:uid="{00000000-0005-0000-0000-000028020000}"/>
    <cellStyle name="Элементы осей [печать] 3" xfId="552" xr:uid="{00000000-0005-0000-0000-000029020000}"/>
    <cellStyle name="Элементы осей [печать] 3 2" xfId="553" xr:uid="{00000000-0005-0000-0000-00002A020000}"/>
    <cellStyle name="Элементы осей [печать] 4" xfId="554" xr:uid="{00000000-0005-0000-0000-00002B020000}"/>
    <cellStyle name="Элементы осей [печать] 4 2" xfId="555" xr:uid="{00000000-0005-0000-0000-00002C020000}"/>
    <cellStyle name="Элементы осей [печать] 5" xfId="556" xr:uid="{00000000-0005-0000-0000-00002D020000}"/>
    <cellStyle name="Элементы осей [печать] 5 2" xfId="557" xr:uid="{00000000-0005-0000-0000-00002E020000}"/>
    <cellStyle name="Элементы осей [печать] 6" xfId="558" xr:uid="{00000000-0005-0000-0000-00002F020000}"/>
    <cellStyle name="Элементы осей [печать] 7" xfId="559" xr:uid="{00000000-0005-0000-0000-000030020000}"/>
    <cellStyle name="Элементы осей 10" xfId="560" xr:uid="{00000000-0005-0000-0000-000031020000}"/>
    <cellStyle name="Элементы осей 10 2" xfId="561" xr:uid="{00000000-0005-0000-0000-000032020000}"/>
    <cellStyle name="Элементы осей 11" xfId="562" xr:uid="{00000000-0005-0000-0000-000033020000}"/>
    <cellStyle name="Элементы осей 11 2" xfId="563" xr:uid="{00000000-0005-0000-0000-000034020000}"/>
    <cellStyle name="Элементы осей 12" xfId="564" xr:uid="{00000000-0005-0000-0000-000035020000}"/>
    <cellStyle name="Элементы осей 12 2" xfId="565" xr:uid="{00000000-0005-0000-0000-000036020000}"/>
    <cellStyle name="Элементы осей 13" xfId="566" xr:uid="{00000000-0005-0000-0000-000037020000}"/>
    <cellStyle name="Элементы осей 13 2" xfId="567" xr:uid="{00000000-0005-0000-0000-000038020000}"/>
    <cellStyle name="Элементы осей 14" xfId="568" xr:uid="{00000000-0005-0000-0000-000039020000}"/>
    <cellStyle name="Элементы осей 14 2" xfId="569" xr:uid="{00000000-0005-0000-0000-00003A020000}"/>
    <cellStyle name="Элементы осей 15" xfId="570" xr:uid="{00000000-0005-0000-0000-00003B020000}"/>
    <cellStyle name="Элементы осей 16" xfId="571" xr:uid="{00000000-0005-0000-0000-00003C020000}"/>
    <cellStyle name="Элементы осей 17" xfId="572" xr:uid="{00000000-0005-0000-0000-00003D020000}"/>
    <cellStyle name="Элементы осей 18" xfId="573" xr:uid="{00000000-0005-0000-0000-00003E020000}"/>
    <cellStyle name="Элементы осей 19" xfId="574" xr:uid="{00000000-0005-0000-0000-00003F020000}"/>
    <cellStyle name="Элементы осей 2" xfId="575" xr:uid="{00000000-0005-0000-0000-000040020000}"/>
    <cellStyle name="Элементы осей 2 2" xfId="576" xr:uid="{00000000-0005-0000-0000-000041020000}"/>
    <cellStyle name="Элементы осей 2 2 2" xfId="577" xr:uid="{00000000-0005-0000-0000-000042020000}"/>
    <cellStyle name="Элементы осей 2 2 2 2" xfId="578" xr:uid="{00000000-0005-0000-0000-000043020000}"/>
    <cellStyle name="Элементы осей 2 3" xfId="579" xr:uid="{00000000-0005-0000-0000-000044020000}"/>
    <cellStyle name="Элементы осей 2 3 2" xfId="580" xr:uid="{00000000-0005-0000-0000-000045020000}"/>
    <cellStyle name="Элементы осей 3" xfId="581" xr:uid="{00000000-0005-0000-0000-000046020000}"/>
    <cellStyle name="Элементы осей 3 2" xfId="582" xr:uid="{00000000-0005-0000-0000-000047020000}"/>
    <cellStyle name="Элементы осей 3 3" xfId="583" xr:uid="{00000000-0005-0000-0000-000048020000}"/>
    <cellStyle name="Элементы осей 4" xfId="584" xr:uid="{00000000-0005-0000-0000-000049020000}"/>
    <cellStyle name="Элементы осей 4 2" xfId="585" xr:uid="{00000000-0005-0000-0000-00004A020000}"/>
    <cellStyle name="Элементы осей 5" xfId="586" xr:uid="{00000000-0005-0000-0000-00004B020000}"/>
    <cellStyle name="Элементы осей 5 2" xfId="587" xr:uid="{00000000-0005-0000-0000-00004C020000}"/>
    <cellStyle name="Элементы осей 6" xfId="588" xr:uid="{00000000-0005-0000-0000-00004D020000}"/>
    <cellStyle name="Элементы осей 7" xfId="589" xr:uid="{00000000-0005-0000-0000-00004E020000}"/>
    <cellStyle name="Элементы осей 8" xfId="590" xr:uid="{00000000-0005-0000-0000-00004F020000}"/>
    <cellStyle name="Элементы осей 9" xfId="591" xr:uid="{00000000-0005-0000-0000-000050020000}"/>
    <cellStyle name="Элементы осей 9 2" xfId="592" xr:uid="{00000000-0005-0000-0000-000051020000}"/>
    <cellStyle name="Элементы осей_МО 2013-2015 для БО" xfId="593" xr:uid="{00000000-0005-0000-0000-000052020000}"/>
    <cellStyle name="㼿‿‿㼿㼿㼿?" xfId="594" xr:uid="{00000000-0005-0000-0000-000053020000}"/>
    <cellStyle name="㼿㼿" xfId="595" xr:uid="{00000000-0005-0000-0000-000054020000}"/>
    <cellStyle name="㼿㼿 " xfId="596" xr:uid="{00000000-0005-0000-0000-000055020000}"/>
    <cellStyle name="㼿㼿?" xfId="597" xr:uid="{00000000-0005-0000-0000-000056020000}"/>
    <cellStyle name="㼿㼿‿㼿㼿㼿㼿㼿㼿㼿" xfId="598" xr:uid="{00000000-0005-0000-0000-000057020000}"/>
    <cellStyle name="㼿㼿㼿" xfId="599" xr:uid="{00000000-0005-0000-0000-000058020000}"/>
    <cellStyle name="㼿㼿㼿?" xfId="600" xr:uid="{00000000-0005-0000-0000-000059020000}"/>
    <cellStyle name="㼿㼿㼿‿?" xfId="601" xr:uid="{00000000-0005-0000-0000-00005A020000}"/>
    <cellStyle name="㼿㼿㼿㼠㼿㼠㼿㼿㼿?" xfId="602" xr:uid="{00000000-0005-0000-0000-00005B020000}"/>
    <cellStyle name="㼿㼿㼿㼠㼿㼠㼿㼿㼿? 2" xfId="603" xr:uid="{00000000-0005-0000-0000-00005C020000}"/>
    <cellStyle name="㼿㼿㼿㼠㼿㼿㼿㼠㼿㼠㼿㼿㼿" xfId="604" xr:uid="{00000000-0005-0000-0000-00005D020000}"/>
    <cellStyle name="㼿㼿㼿㼠㼿㼿㼿㼠㼿㼠㼿㼿㼿 2" xfId="605" xr:uid="{00000000-0005-0000-0000-00005E020000}"/>
    <cellStyle name="㼿㼿㼿㼠㼿㼿㼿㼿㼿㼿㼿" xfId="606" xr:uid="{00000000-0005-0000-0000-00005F020000}"/>
    <cellStyle name="㼿㼿㼿㼠㼿㼿㼿㼿㼿㼿㼿 2" xfId="607" xr:uid="{00000000-0005-0000-0000-000060020000}"/>
    <cellStyle name="㼿㼿㼿㼿" xfId="608" xr:uid="{00000000-0005-0000-0000-000061020000}"/>
    <cellStyle name="㼿㼿㼿㼿?" xfId="609" xr:uid="{00000000-0005-0000-0000-000062020000}"/>
    <cellStyle name="㼿㼿㼿㼿‿?" xfId="610" xr:uid="{00000000-0005-0000-0000-000063020000}"/>
    <cellStyle name="㼿㼿㼿㼿‿㼿㼿" xfId="611" xr:uid="{00000000-0005-0000-0000-000064020000}"/>
    <cellStyle name="㼿㼿㼿㼿‿㼿㼿 2" xfId="612" xr:uid="{00000000-0005-0000-0000-000065020000}"/>
    <cellStyle name="㼿㼿㼿㼿‿㼿㼿?" xfId="613" xr:uid="{00000000-0005-0000-0000-000066020000}"/>
    <cellStyle name="㼿㼿㼿㼿‿㼿㼿? 2" xfId="614" xr:uid="{00000000-0005-0000-0000-000067020000}"/>
    <cellStyle name="㼿㼿㼿㼿‿㼿㼿‿㼿㼿㼿㼿" xfId="615" xr:uid="{00000000-0005-0000-0000-000068020000}"/>
    <cellStyle name="㼿㼿㼿㼿‿㼿㼿㼿" xfId="616" xr:uid="{00000000-0005-0000-0000-000069020000}"/>
    <cellStyle name="㼿㼿㼿㼿‿㼿㼿㼿㼠㼠㼿㼿㼿㼿" xfId="617" xr:uid="{00000000-0005-0000-0000-00006A020000}"/>
    <cellStyle name="㼿㼿㼿㼿‿㼿㼿㼿㼠㼠㼿㼿㼿㼿 2" xfId="618" xr:uid="{00000000-0005-0000-0000-00006B020000}"/>
    <cellStyle name="㼿㼿㼿㼿‿㼿㼿㼿㼠㼠㼿㼿㼿㼿㼠㼿㼿㼿?" xfId="619" xr:uid="{00000000-0005-0000-0000-00006C020000}"/>
    <cellStyle name="㼿㼿㼿㼿‿㼿㼿㼿㼠㼠㼿㼿㼿㼿㼠㼿㼿㼿? 2" xfId="620" xr:uid="{00000000-0005-0000-0000-00006D020000}"/>
    <cellStyle name="㼿㼿㼿㼿‿㼿㼿㼿㼠㼿㼿㼿?" xfId="621" xr:uid="{00000000-0005-0000-0000-00006E020000}"/>
    <cellStyle name="㼿㼿㼿㼿‿㼿㼿㼿㼠㼿㼿㼿? 2" xfId="622" xr:uid="{00000000-0005-0000-0000-00006F020000}"/>
    <cellStyle name="㼿㼿㼿㼿‿㼿㼿㼿㼿㼿㼠㼿㼿㼿" xfId="623" xr:uid="{00000000-0005-0000-0000-000070020000}"/>
    <cellStyle name="㼿㼿㼿㼿‿㼿㼿㼿㼿㼿㼠㼿㼿㼿 2" xfId="624" xr:uid="{00000000-0005-0000-0000-000071020000}"/>
    <cellStyle name="㼿㼿㼿㼿‿㼿㼿㼿㼿㼿㼠㼿㼿㼿?" xfId="625" xr:uid="{00000000-0005-0000-0000-000072020000}"/>
    <cellStyle name="㼿㼿㼿㼿‿㼿㼿㼿㼿㼿㼠㼿㼿㼿㼿" xfId="626" xr:uid="{00000000-0005-0000-0000-000073020000}"/>
    <cellStyle name="㼿㼿㼿㼿‿㼿㼿㼿㼿㼿㼠㼿㼿㼿㼿 2" xfId="627" xr:uid="{00000000-0005-0000-0000-000074020000}"/>
    <cellStyle name="㼿㼿㼿㼿‿㼿㼿㼿㼿㼿㼠㼿㼿㼿㼿?" xfId="628" xr:uid="{00000000-0005-0000-0000-000075020000}"/>
    <cellStyle name="㼿㼿㼿㼿‿㼿㼿㼿㼿㼿㼠㼿㼿㼿㼿? 2" xfId="629" xr:uid="{00000000-0005-0000-0000-000076020000}"/>
    <cellStyle name="㼿㼿㼿㼿‿㼿㼿㼿㼿㼿㼿㼿㼿" xfId="630" xr:uid="{00000000-0005-0000-0000-000077020000}"/>
    <cellStyle name="㼿㼿㼿㼿‿㼿㼿㼿㼿㼿㼿㼿㼿 2" xfId="631" xr:uid="{00000000-0005-0000-0000-000078020000}"/>
    <cellStyle name="㼿㼿㼿㼿‿㼿㼿㼿㼿㼿㼿㼿㼿㼠㼿㼿㼿?" xfId="632" xr:uid="{00000000-0005-0000-0000-000079020000}"/>
    <cellStyle name="㼿㼿㼿㼿‿㼿㼿㼿㼿㼿㼿㼿㼿㼠㼿㼿㼿? 2" xfId="633" xr:uid="{00000000-0005-0000-0000-00007A020000}"/>
    <cellStyle name="㼿㼿㼿㼿㼠㼿?" xfId="634" xr:uid="{00000000-0005-0000-0000-00007B020000}"/>
    <cellStyle name="㼿㼿㼿㼿㼠㼿? 2" xfId="635" xr:uid="{00000000-0005-0000-0000-00007C020000}"/>
    <cellStyle name="㼿㼿㼿㼿㼠㼿‿㼿㼿㼿㼿" xfId="636" xr:uid="{00000000-0005-0000-0000-00007D020000}"/>
    <cellStyle name="㼿㼿㼿㼿㼠㼿‿㼿㼿㼿㼿 2" xfId="637" xr:uid="{00000000-0005-0000-0000-00007E020000}"/>
    <cellStyle name="㼿㼿㼿㼿㼠㼿㼿㼿" xfId="638" xr:uid="{00000000-0005-0000-0000-00007F020000}"/>
    <cellStyle name="㼿㼿㼿㼿㼠㼿㼿㼿 2" xfId="639" xr:uid="{00000000-0005-0000-0000-000080020000}"/>
    <cellStyle name="㼿㼿㼿㼿㼠㼿㼿㼿㼠㼿㼿㼿?" xfId="640" xr:uid="{00000000-0005-0000-0000-000081020000}"/>
    <cellStyle name="㼿㼿㼿㼿㼠㼿㼿㼿㼠㼿㼿㼿? 2" xfId="641" xr:uid="{00000000-0005-0000-0000-000082020000}"/>
    <cellStyle name="㼿㼿㼿㼿㼠㼿㼿㼿㼿㼠㼿㼿㼿㼿" xfId="642" xr:uid="{00000000-0005-0000-0000-000083020000}"/>
    <cellStyle name="㼿㼿㼿㼿㼠㼿㼿㼿㼿㼠㼿㼿㼿㼿㼠㼿㼿㼿?" xfId="643" xr:uid="{00000000-0005-0000-0000-000084020000}"/>
    <cellStyle name="㼿㼿㼿㼿㼠㼿㼿㼿㼿㼠㼿㼿㼿㼿㼠㼿㼿㼿? 2" xfId="644" xr:uid="{00000000-0005-0000-0000-000085020000}"/>
    <cellStyle name="㼿㼿㼿㼿㼿" xfId="645" xr:uid="{00000000-0005-0000-0000-000086020000}"/>
    <cellStyle name="㼿㼿㼿㼿㼿?" xfId="646" xr:uid="{00000000-0005-0000-0000-000087020000}"/>
    <cellStyle name="㼿㼿㼿㼿㼿‿㼿㼿㼿" xfId="647" xr:uid="{00000000-0005-0000-0000-000088020000}"/>
    <cellStyle name="㼿㼿㼿㼿㼿㼠㼠㼿㼿?" xfId="648" xr:uid="{00000000-0005-0000-0000-000089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B3DD1-A546-425A-9A41-459C3285D71C}">
  <sheetPr>
    <tabColor theme="9" tint="0.59999389629810485"/>
    <pageSetUpPr autoPageBreaks="0"/>
  </sheetPr>
  <dimension ref="A1:U19"/>
  <sheetViews>
    <sheetView tabSelected="1" view="pageBreakPreview" topLeftCell="B1" zoomScale="90" zoomScaleNormal="90" zoomScaleSheetLayoutView="90" workbookViewId="0">
      <selection activeCell="I22" sqref="I21:I22"/>
    </sheetView>
  </sheetViews>
  <sheetFormatPr defaultColWidth="8.85546875" defaultRowHeight="12.75" outlineLevelRow="1" x14ac:dyDescent="0.2"/>
  <cols>
    <col min="1" max="1" width="5.42578125" style="1" hidden="1" customWidth="1"/>
    <col min="2" max="2" width="19.140625" style="1" customWidth="1"/>
    <col min="3" max="4" width="11.7109375" style="7" customWidth="1"/>
    <col min="5" max="5" width="13.42578125" style="7" customWidth="1"/>
    <col min="6" max="6" width="11.7109375" style="7" customWidth="1"/>
    <col min="7" max="7" width="17.28515625" style="7" customWidth="1"/>
    <col min="8" max="8" width="10.140625" style="7" customWidth="1"/>
    <col min="9" max="9" width="10.5703125" style="7" customWidth="1"/>
    <col min="10" max="10" width="13.28515625" style="7" customWidth="1"/>
    <col min="11" max="11" width="13.85546875" style="15" customWidth="1"/>
    <col min="12" max="12" width="15.42578125" style="11" customWidth="1"/>
    <col min="13" max="13" width="11.140625" style="16" customWidth="1"/>
    <col min="14" max="14" width="14.5703125" style="11" customWidth="1"/>
    <col min="15" max="15" width="12.5703125" style="11" customWidth="1"/>
    <col min="16" max="16" width="11.140625" style="17" customWidth="1"/>
    <col min="17" max="17" width="8.85546875" style="12" customWidth="1"/>
    <col min="18" max="18" width="12.85546875" style="1" customWidth="1"/>
    <col min="19" max="19" width="11.7109375" style="1" customWidth="1"/>
    <col min="20" max="20" width="17" style="1" customWidth="1"/>
    <col min="21" max="16384" width="8.85546875" style="1"/>
  </cols>
  <sheetData>
    <row r="1" spans="1:21" ht="18.75" x14ac:dyDescent="0.2">
      <c r="B1" s="2"/>
      <c r="C1" s="64" t="s">
        <v>27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21" ht="13.5" customHeight="1" x14ac:dyDescent="0.2">
      <c r="A2" s="65" t="s">
        <v>0</v>
      </c>
      <c r="B2" s="66" t="s">
        <v>1</v>
      </c>
      <c r="C2" s="67" t="s">
        <v>36</v>
      </c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70"/>
    </row>
    <row r="3" spans="1:21" ht="15.75" customHeight="1" x14ac:dyDescent="0.2">
      <c r="A3" s="65"/>
      <c r="B3" s="66"/>
      <c r="C3" s="67"/>
      <c r="D3" s="61" t="s">
        <v>28</v>
      </c>
      <c r="E3" s="61" t="s">
        <v>2</v>
      </c>
      <c r="F3" s="61" t="s">
        <v>3</v>
      </c>
      <c r="G3" s="61" t="s">
        <v>29</v>
      </c>
      <c r="H3" s="61" t="s">
        <v>4</v>
      </c>
      <c r="I3" s="61" t="s">
        <v>5</v>
      </c>
      <c r="J3" s="56" t="s">
        <v>6</v>
      </c>
      <c r="K3" s="62" t="s">
        <v>7</v>
      </c>
      <c r="L3" s="55" t="s">
        <v>8</v>
      </c>
      <c r="M3" s="63" t="s">
        <v>9</v>
      </c>
      <c r="N3" s="55" t="s">
        <v>10</v>
      </c>
      <c r="O3" s="55" t="s">
        <v>11</v>
      </c>
      <c r="P3" s="56" t="s">
        <v>12</v>
      </c>
      <c r="Q3" s="57" t="s">
        <v>13</v>
      </c>
    </row>
    <row r="4" spans="1:21" ht="63" customHeight="1" x14ac:dyDescent="0.2">
      <c r="A4" s="65"/>
      <c r="B4" s="66"/>
      <c r="C4" s="67"/>
      <c r="D4" s="61"/>
      <c r="E4" s="61"/>
      <c r="F4" s="61"/>
      <c r="G4" s="61"/>
      <c r="H4" s="61"/>
      <c r="I4" s="61"/>
      <c r="J4" s="56"/>
      <c r="K4" s="62"/>
      <c r="L4" s="55"/>
      <c r="M4" s="63"/>
      <c r="N4" s="55"/>
      <c r="O4" s="55"/>
      <c r="P4" s="56"/>
      <c r="Q4" s="57"/>
      <c r="S4" s="13" t="s">
        <v>35</v>
      </c>
      <c r="T4" s="36">
        <v>0.60908040100005001</v>
      </c>
      <c r="U4" s="52">
        <v>5000.1000000000004</v>
      </c>
    </row>
    <row r="5" spans="1:21" s="4" customFormat="1" x14ac:dyDescent="0.2">
      <c r="A5" s="3">
        <v>1</v>
      </c>
      <c r="B5" s="3">
        <v>1</v>
      </c>
      <c r="C5" s="45">
        <f t="shared" ref="C5:Q5" si="0">B5+1</f>
        <v>2</v>
      </c>
      <c r="D5" s="45">
        <f t="shared" si="0"/>
        <v>3</v>
      </c>
      <c r="E5" s="45">
        <f t="shared" si="0"/>
        <v>4</v>
      </c>
      <c r="F5" s="45">
        <f t="shared" si="0"/>
        <v>5</v>
      </c>
      <c r="G5" s="45">
        <f t="shared" si="0"/>
        <v>6</v>
      </c>
      <c r="H5" s="45">
        <f t="shared" si="0"/>
        <v>7</v>
      </c>
      <c r="I5" s="45">
        <f t="shared" si="0"/>
        <v>8</v>
      </c>
      <c r="J5" s="3">
        <f t="shared" si="0"/>
        <v>9</v>
      </c>
      <c r="K5" s="3">
        <f t="shared" si="0"/>
        <v>10</v>
      </c>
      <c r="L5" s="3">
        <f t="shared" si="0"/>
        <v>11</v>
      </c>
      <c r="M5" s="3">
        <f t="shared" si="0"/>
        <v>12</v>
      </c>
      <c r="N5" s="3">
        <f t="shared" si="0"/>
        <v>13</v>
      </c>
      <c r="O5" s="3">
        <f t="shared" si="0"/>
        <v>14</v>
      </c>
      <c r="P5" s="3">
        <f t="shared" si="0"/>
        <v>15</v>
      </c>
      <c r="Q5" s="3">
        <f t="shared" si="0"/>
        <v>16</v>
      </c>
    </row>
    <row r="6" spans="1:21" s="7" customFormat="1" ht="25.5" x14ac:dyDescent="0.25">
      <c r="A6" s="5">
        <v>1</v>
      </c>
      <c r="B6" s="6" t="s">
        <v>14</v>
      </c>
      <c r="C6" s="47">
        <v>34.390999999999998</v>
      </c>
      <c r="D6" s="46">
        <v>138922.20000000001</v>
      </c>
      <c r="E6" s="46">
        <v>41308.5</v>
      </c>
      <c r="F6" s="50"/>
      <c r="G6" s="48">
        <f>+D6+E6-F6</f>
        <v>180230.7</v>
      </c>
      <c r="H6" s="48">
        <f>ROUND(G6/C6,1)</f>
        <v>5240.6000000000004</v>
      </c>
      <c r="I6" s="49">
        <f>ROUND(H6/$H$15,2)</f>
        <v>1.1299999999999999</v>
      </c>
      <c r="J6" s="19">
        <v>0.81</v>
      </c>
      <c r="K6" s="19">
        <f>ROUND(I6/J6,2)</f>
        <v>1.4</v>
      </c>
      <c r="L6" s="18">
        <f>IF($L$16-K6&gt;0,($H$15*C6*($L$16-K6)*J6),0)</f>
        <v>0</v>
      </c>
      <c r="M6" s="20">
        <f t="shared" ref="M6:M14" si="1">$K$16-K6</f>
        <v>-0.74038444998899988</v>
      </c>
      <c r="N6" s="18">
        <f t="shared" ref="N6:N14" si="2">ROUND($H$15*M6*C6*J6,1)</f>
        <v>-95981</v>
      </c>
      <c r="O6" s="18">
        <f t="shared" ref="O6:O14" si="3">IF(N6&gt;0,N6,0)</f>
        <v>0</v>
      </c>
      <c r="P6" s="18">
        <f>ROUND($O$16*(O6/$O$15),1)</f>
        <v>0</v>
      </c>
      <c r="Q6" s="21">
        <f>ROUND(K6+P6/(C6*$H$15*J6),2)</f>
        <v>1.4</v>
      </c>
      <c r="S6" s="7">
        <v>0</v>
      </c>
    </row>
    <row r="7" spans="1:21" s="7" customFormat="1" ht="25.5" x14ac:dyDescent="0.25">
      <c r="A7" s="5">
        <v>2</v>
      </c>
      <c r="B7" s="6" t="s">
        <v>15</v>
      </c>
      <c r="C7" s="47">
        <v>5.6360000000000001</v>
      </c>
      <c r="D7" s="46">
        <v>18041</v>
      </c>
      <c r="E7" s="46">
        <v>3772.2</v>
      </c>
      <c r="F7" s="50"/>
      <c r="G7" s="48">
        <f t="shared" ref="G7:G14" si="4">+D7+E7-F7</f>
        <v>21813.200000000001</v>
      </c>
      <c r="H7" s="48">
        <f t="shared" ref="H7:H14" si="5">ROUND(G7/C7,1)</f>
        <v>3870.3</v>
      </c>
      <c r="I7" s="49">
        <f t="shared" ref="I7:I14" si="6">ROUND(H7/$H$15,2)</f>
        <v>0.83</v>
      </c>
      <c r="J7" s="19">
        <v>1.23</v>
      </c>
      <c r="K7" s="19">
        <f t="shared" ref="K7:K14" si="7">ROUND(I7/J7,2)</f>
        <v>0.67</v>
      </c>
      <c r="L7" s="18">
        <f t="shared" ref="L7:L14" si="8">IF($L$16-K7&gt;0,($H$15*C7*($L$16-K7)*J7),0)</f>
        <v>0</v>
      </c>
      <c r="M7" s="20">
        <f t="shared" si="1"/>
        <v>-1.0384449989000011E-2</v>
      </c>
      <c r="N7" s="18">
        <f t="shared" si="2"/>
        <v>-335</v>
      </c>
      <c r="O7" s="18">
        <f>IF(N7&gt;0,N7,0)</f>
        <v>0</v>
      </c>
      <c r="P7" s="18">
        <f t="shared" ref="P7:P14" si="9">ROUND($O$16*(O7/$O$15),1)</f>
        <v>0</v>
      </c>
      <c r="Q7" s="21">
        <f t="shared" ref="Q7:Q15" si="10">ROUND(K7+P7/(C7*$H$15*J7),2)</f>
        <v>0.67</v>
      </c>
      <c r="S7" s="7">
        <v>0</v>
      </c>
    </row>
    <row r="8" spans="1:21" s="7" customFormat="1" ht="25.5" x14ac:dyDescent="0.25">
      <c r="A8" s="5">
        <v>3</v>
      </c>
      <c r="B8" s="6" t="s">
        <v>16</v>
      </c>
      <c r="C8" s="47">
        <v>6.0590000000000002</v>
      </c>
      <c r="D8" s="46">
        <v>25733</v>
      </c>
      <c r="E8" s="46">
        <v>2900.5</v>
      </c>
      <c r="F8" s="50"/>
      <c r="G8" s="48">
        <f t="shared" si="4"/>
        <v>28633.5</v>
      </c>
      <c r="H8" s="48">
        <f t="shared" si="5"/>
        <v>4725.8</v>
      </c>
      <c r="I8" s="49">
        <f t="shared" si="6"/>
        <v>1.02</v>
      </c>
      <c r="J8" s="19">
        <v>1.97</v>
      </c>
      <c r="K8" s="19">
        <f t="shared" si="7"/>
        <v>0.52</v>
      </c>
      <c r="L8" s="18">
        <f t="shared" si="8"/>
        <v>4424.3967867093997</v>
      </c>
      <c r="M8" s="20">
        <f t="shared" si="1"/>
        <v>0.13961555001100001</v>
      </c>
      <c r="N8" s="18">
        <f t="shared" si="2"/>
        <v>7755.3</v>
      </c>
      <c r="O8" s="18">
        <f t="shared" si="3"/>
        <v>7755.3</v>
      </c>
      <c r="P8" s="18">
        <f t="shared" si="9"/>
        <v>3397.7</v>
      </c>
      <c r="Q8" s="21">
        <f t="shared" si="10"/>
        <v>0.57999999999999996</v>
      </c>
      <c r="S8" s="7">
        <v>1447</v>
      </c>
    </row>
    <row r="9" spans="1:21" s="7" customFormat="1" ht="25.5" x14ac:dyDescent="0.25">
      <c r="A9" s="5">
        <v>4</v>
      </c>
      <c r="B9" s="6" t="s">
        <v>17</v>
      </c>
      <c r="C9" s="47">
        <v>9.8710000000000004</v>
      </c>
      <c r="D9" s="46">
        <v>32461.599999999999</v>
      </c>
      <c r="E9" s="46">
        <v>8307.7000000000007</v>
      </c>
      <c r="F9" s="50"/>
      <c r="G9" s="48">
        <f t="shared" si="4"/>
        <v>40769.300000000003</v>
      </c>
      <c r="H9" s="48">
        <f t="shared" si="5"/>
        <v>4130.2</v>
      </c>
      <c r="I9" s="49">
        <f t="shared" si="6"/>
        <v>0.89</v>
      </c>
      <c r="J9" s="19">
        <v>1.37</v>
      </c>
      <c r="K9" s="19">
        <f t="shared" si="7"/>
        <v>0.65</v>
      </c>
      <c r="L9" s="18">
        <f t="shared" si="8"/>
        <v>0</v>
      </c>
      <c r="M9" s="20">
        <f>$K$16-K9</f>
        <v>9.6155500110000069E-3</v>
      </c>
      <c r="N9" s="18">
        <f t="shared" si="2"/>
        <v>605.1</v>
      </c>
      <c r="O9" s="18">
        <f t="shared" si="3"/>
        <v>605.1</v>
      </c>
      <c r="P9" s="18">
        <f t="shared" si="9"/>
        <v>265.10000000000002</v>
      </c>
      <c r="Q9" s="21">
        <f t="shared" si="10"/>
        <v>0.65</v>
      </c>
      <c r="S9" s="7">
        <v>212.7</v>
      </c>
    </row>
    <row r="10" spans="1:21" s="7" customFormat="1" ht="25.5" x14ac:dyDescent="0.25">
      <c r="A10" s="5">
        <v>5</v>
      </c>
      <c r="B10" s="6" t="s">
        <v>18</v>
      </c>
      <c r="C10" s="47">
        <v>2.069</v>
      </c>
      <c r="D10" s="46">
        <v>10542.900000000001</v>
      </c>
      <c r="E10" s="46">
        <v>871.2</v>
      </c>
      <c r="F10" s="50"/>
      <c r="G10" s="48">
        <f t="shared" si="4"/>
        <v>11414.100000000002</v>
      </c>
      <c r="H10" s="48">
        <f t="shared" si="5"/>
        <v>5516.7</v>
      </c>
      <c r="I10" s="49">
        <f>ROUND(H10/$H$15,2)</f>
        <v>1.19</v>
      </c>
      <c r="J10" s="19">
        <v>1.78</v>
      </c>
      <c r="K10" s="19">
        <f t="shared" si="7"/>
        <v>0.67</v>
      </c>
      <c r="L10" s="18">
        <f>IF($L$16-K10&gt;0,($H$15*C10*($L$16-K10)*J10),0)</f>
        <v>0</v>
      </c>
      <c r="M10" s="20">
        <f t="shared" si="1"/>
        <v>-1.0384449989000011E-2</v>
      </c>
      <c r="N10" s="18">
        <f>ROUND($H$15*M10*C10*J10,1)</f>
        <v>-178</v>
      </c>
      <c r="O10" s="18">
        <f t="shared" si="3"/>
        <v>0</v>
      </c>
      <c r="P10" s="18">
        <f t="shared" si="9"/>
        <v>0</v>
      </c>
      <c r="Q10" s="21">
        <f t="shared" si="10"/>
        <v>0.67</v>
      </c>
      <c r="S10" s="7">
        <v>0</v>
      </c>
    </row>
    <row r="11" spans="1:21" s="7" customFormat="1" ht="25.5" x14ac:dyDescent="0.25">
      <c r="A11" s="5">
        <v>6</v>
      </c>
      <c r="B11" s="6" t="s">
        <v>19</v>
      </c>
      <c r="C11" s="47">
        <v>4.9859999999999998</v>
      </c>
      <c r="D11" s="46">
        <v>21267.4</v>
      </c>
      <c r="E11" s="46">
        <v>4797.8</v>
      </c>
      <c r="F11" s="50"/>
      <c r="G11" s="48">
        <f t="shared" si="4"/>
        <v>26065.200000000001</v>
      </c>
      <c r="H11" s="48">
        <f t="shared" si="5"/>
        <v>5227.7</v>
      </c>
      <c r="I11" s="49">
        <f t="shared" si="6"/>
        <v>1.1200000000000001</v>
      </c>
      <c r="J11" s="19">
        <v>1.99</v>
      </c>
      <c r="K11" s="19">
        <f>ROUND(I11/J11,2)</f>
        <v>0.56000000000000005</v>
      </c>
      <c r="L11" s="18">
        <f>IF($L$16-K11&gt;0,($H$15*C11*($L$16-K11)*J11),0)</f>
        <v>1830.8484724919019</v>
      </c>
      <c r="M11" s="20">
        <f t="shared" si="1"/>
        <v>9.9615550010999976E-2</v>
      </c>
      <c r="N11" s="18">
        <f t="shared" si="2"/>
        <v>4599.7</v>
      </c>
      <c r="O11" s="18">
        <f t="shared" si="3"/>
        <v>4599.7</v>
      </c>
      <c r="P11" s="18">
        <f t="shared" si="9"/>
        <v>2015.2</v>
      </c>
      <c r="Q11" s="21">
        <f t="shared" si="10"/>
        <v>0.6</v>
      </c>
      <c r="S11" s="7">
        <v>838.5</v>
      </c>
    </row>
    <row r="12" spans="1:21" s="7" customFormat="1" ht="25.5" x14ac:dyDescent="0.25">
      <c r="A12" s="5">
        <v>7</v>
      </c>
      <c r="B12" s="6" t="s">
        <v>20</v>
      </c>
      <c r="C12" s="47">
        <v>5.1219999999999999</v>
      </c>
      <c r="D12" s="46">
        <v>14733.8</v>
      </c>
      <c r="E12" s="46">
        <v>7544.4</v>
      </c>
      <c r="F12" s="50"/>
      <c r="G12" s="48">
        <f t="shared" si="4"/>
        <v>22278.199999999997</v>
      </c>
      <c r="H12" s="48">
        <f t="shared" si="5"/>
        <v>4349.5</v>
      </c>
      <c r="I12" s="49">
        <f t="shared" si="6"/>
        <v>0.93</v>
      </c>
      <c r="J12" s="19">
        <v>1.59</v>
      </c>
      <c r="K12" s="19">
        <f t="shared" si="7"/>
        <v>0.57999999999999996</v>
      </c>
      <c r="L12" s="18">
        <f t="shared" si="8"/>
        <v>744.74687081475997</v>
      </c>
      <c r="M12" s="20">
        <f t="shared" si="1"/>
        <v>7.9615550011000069E-2</v>
      </c>
      <c r="N12" s="18">
        <f t="shared" si="2"/>
        <v>3017.4</v>
      </c>
      <c r="O12" s="18">
        <f t="shared" si="3"/>
        <v>3017.4</v>
      </c>
      <c r="P12" s="18">
        <f t="shared" si="9"/>
        <v>1322</v>
      </c>
      <c r="Q12" s="21">
        <f t="shared" si="10"/>
        <v>0.61</v>
      </c>
      <c r="S12" s="7">
        <v>501.8</v>
      </c>
    </row>
    <row r="13" spans="1:21" s="7" customFormat="1" ht="25.5" x14ac:dyDescent="0.25">
      <c r="A13" s="5">
        <v>8</v>
      </c>
      <c r="B13" s="6" t="s">
        <v>21</v>
      </c>
      <c r="C13" s="47">
        <v>4.9829999999999997</v>
      </c>
      <c r="D13" s="46">
        <v>14580.699999999999</v>
      </c>
      <c r="E13" s="46">
        <v>4893.2</v>
      </c>
      <c r="F13" s="50"/>
      <c r="G13" s="48">
        <f t="shared" si="4"/>
        <v>19473.899999999998</v>
      </c>
      <c r="H13" s="48">
        <f t="shared" si="5"/>
        <v>3908.1</v>
      </c>
      <c r="I13" s="49">
        <f t="shared" si="6"/>
        <v>0.84</v>
      </c>
      <c r="J13" s="19">
        <v>1.25</v>
      </c>
      <c r="K13" s="19">
        <f t="shared" si="7"/>
        <v>0.67</v>
      </c>
      <c r="L13" s="18">
        <f t="shared" si="8"/>
        <v>0</v>
      </c>
      <c r="M13" s="20">
        <f t="shared" si="1"/>
        <v>-1.0384449989000011E-2</v>
      </c>
      <c r="N13" s="18">
        <f t="shared" si="2"/>
        <v>-301</v>
      </c>
      <c r="O13" s="18">
        <f t="shared" si="3"/>
        <v>0</v>
      </c>
      <c r="P13" s="18">
        <f t="shared" si="9"/>
        <v>0</v>
      </c>
      <c r="Q13" s="21">
        <f t="shared" si="10"/>
        <v>0.67</v>
      </c>
      <c r="S13" s="7">
        <v>0</v>
      </c>
    </row>
    <row r="14" spans="1:21" s="7" customFormat="1" ht="25.5" x14ac:dyDescent="0.25">
      <c r="A14" s="5">
        <v>9</v>
      </c>
      <c r="B14" s="6" t="s">
        <v>22</v>
      </c>
      <c r="C14" s="47">
        <v>11.496</v>
      </c>
      <c r="D14" s="46">
        <v>34098.9</v>
      </c>
      <c r="E14" s="46">
        <v>8982.2999999999993</v>
      </c>
      <c r="F14" s="50"/>
      <c r="G14" s="48">
        <f t="shared" si="4"/>
        <v>43081.2</v>
      </c>
      <c r="H14" s="48">
        <f t="shared" si="5"/>
        <v>3747.5</v>
      </c>
      <c r="I14" s="49">
        <f t="shared" si="6"/>
        <v>0.81</v>
      </c>
      <c r="J14" s="19">
        <v>1.07</v>
      </c>
      <c r="K14" s="19">
        <f t="shared" si="7"/>
        <v>0.76</v>
      </c>
      <c r="L14" s="18">
        <f t="shared" si="8"/>
        <v>0</v>
      </c>
      <c r="M14" s="20">
        <f t="shared" si="1"/>
        <v>-0.10038444998899998</v>
      </c>
      <c r="N14" s="18">
        <f t="shared" si="2"/>
        <v>-5746.4</v>
      </c>
      <c r="O14" s="18">
        <f t="shared" si="3"/>
        <v>0</v>
      </c>
      <c r="P14" s="18">
        <f t="shared" si="9"/>
        <v>0</v>
      </c>
      <c r="Q14" s="21">
        <f t="shared" si="10"/>
        <v>0.76</v>
      </c>
      <c r="S14" s="7">
        <v>0</v>
      </c>
    </row>
    <row r="15" spans="1:21" s="10" customFormat="1" ht="15.75" x14ac:dyDescent="0.25">
      <c r="A15" s="8"/>
      <c r="B15" s="9" t="s">
        <v>23</v>
      </c>
      <c r="C15" s="22">
        <f>SUM(C6:C14)</f>
        <v>84.613</v>
      </c>
      <c r="D15" s="23">
        <f>SUM(D6:D14)</f>
        <v>310381.5</v>
      </c>
      <c r="E15" s="23">
        <f>SUM(E6:E14)</f>
        <v>83377.799999999988</v>
      </c>
      <c r="F15" s="24">
        <f>SUM(F6:F14)</f>
        <v>0</v>
      </c>
      <c r="G15" s="23">
        <f>SUM(G6:G14)</f>
        <v>393759.30000000005</v>
      </c>
      <c r="H15" s="25">
        <f>ROUND(G15/C15,1)</f>
        <v>4653.7</v>
      </c>
      <c r="I15" s="24">
        <f>SUM(I6:I14)/9</f>
        <v>0.97333333333333327</v>
      </c>
      <c r="J15" s="24">
        <f>SUM(J6:J14)/9</f>
        <v>1.4511111111111112</v>
      </c>
      <c r="K15" s="26">
        <f>ROUND(I15/J15,2)</f>
        <v>0.67</v>
      </c>
      <c r="L15" s="29">
        <f>SUM(L6:L14)</f>
        <v>6999.9921300160613</v>
      </c>
      <c r="M15" s="27"/>
      <c r="N15" s="24">
        <f>SUM(N6:N14)</f>
        <v>-86563.9</v>
      </c>
      <c r="O15" s="24">
        <f>SUM(O6:O14)</f>
        <v>15977.499999999998</v>
      </c>
      <c r="P15" s="23">
        <f>SUM(P6:P14)</f>
        <v>7000</v>
      </c>
      <c r="Q15" s="21">
        <f t="shared" si="10"/>
        <v>0.68</v>
      </c>
    </row>
    <row r="16" spans="1:21" ht="25.5" outlineLevel="1" x14ac:dyDescent="0.2">
      <c r="B16" s="31" t="s">
        <v>24</v>
      </c>
      <c r="C16" s="32"/>
      <c r="D16" s="32"/>
      <c r="E16" s="32"/>
      <c r="F16" s="32"/>
      <c r="G16" s="32"/>
      <c r="H16" s="33" t="s">
        <v>25</v>
      </c>
      <c r="I16" s="32">
        <v>7000</v>
      </c>
      <c r="J16" s="34" t="s">
        <v>26</v>
      </c>
      <c r="K16" s="35">
        <f>L16*1.1</f>
        <v>0.65961555001100003</v>
      </c>
      <c r="L16" s="36">
        <v>0.59965050000999998</v>
      </c>
      <c r="M16" s="58"/>
      <c r="N16" s="58"/>
      <c r="O16" s="37">
        <f>SUM(I16)</f>
        <v>7000</v>
      </c>
      <c r="P16" s="32">
        <f>P15-O16</f>
        <v>0</v>
      </c>
      <c r="Q16" s="38"/>
    </row>
    <row r="17" spans="2:17" s="14" customFormat="1" ht="30.75" customHeight="1" outlineLevel="1" x14ac:dyDescent="0.2">
      <c r="B17" s="39"/>
      <c r="C17" s="32"/>
      <c r="D17" s="32"/>
      <c r="E17" s="32"/>
      <c r="F17" s="32"/>
      <c r="G17" s="32"/>
      <c r="H17" s="32"/>
      <c r="I17" s="53"/>
      <c r="J17" s="33"/>
      <c r="K17" s="40"/>
      <c r="L17" s="37"/>
      <c r="M17" s="41"/>
      <c r="N17" s="37"/>
      <c r="O17" s="37"/>
      <c r="P17" s="53"/>
      <c r="Q17" s="38"/>
    </row>
    <row r="18" spans="2:17" x14ac:dyDescent="0.2">
      <c r="B18" s="13"/>
    </row>
    <row r="19" spans="2:17" ht="78" customHeight="1" x14ac:dyDescent="0.3">
      <c r="B19" s="59" t="s">
        <v>37</v>
      </c>
      <c r="C19" s="60"/>
      <c r="D19" s="60"/>
      <c r="E19" s="60"/>
      <c r="F19" s="60"/>
      <c r="Q19" s="30" t="s">
        <v>38</v>
      </c>
    </row>
  </sheetData>
  <sheetProtection algorithmName="SHA-512" hashValue="MxRpti3J529umFJ6Kp2KzKDbeFS/6VFxC4WAQsTH0EbcEHHEg2woEsdQnOGPGrFs3+/ZRiJRPGjYFS2k83WYGg==" saltValue="RYIxGgXtVbM7wZ8R3ngQGQ==" spinCount="100000" sheet="1" formatCells="0" formatColumns="0" formatRows="0" insertColumns="0" insertRows="0" insertHyperlinks="0" deleteColumns="0" deleteRows="0" sort="0" autoFilter="0" pivotTables="0"/>
  <autoFilter ref="A5:Q17" xr:uid="{00000000-0009-0000-0000-000004000000}"/>
  <mergeCells count="21"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M16:N16"/>
    <mergeCell ref="B19:F19"/>
    <mergeCell ref="I3:I4"/>
    <mergeCell ref="J3:J4"/>
    <mergeCell ref="K3:K4"/>
    <mergeCell ref="L3:L4"/>
    <mergeCell ref="M3:M4"/>
    <mergeCell ref="N3:N4"/>
  </mergeCells>
  <pageMargins left="0" right="0" top="1.1811023622047245" bottom="0.19685039370078741" header="0" footer="0"/>
  <pageSetup paperSize="9" scale="65"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36AF8-A127-4C58-9D6D-0937D23869FA}">
  <sheetPr>
    <tabColor theme="9" tint="0.59999389629810485"/>
    <pageSetUpPr autoPageBreaks="0"/>
  </sheetPr>
  <dimension ref="A1:Q20"/>
  <sheetViews>
    <sheetView tabSelected="1" view="pageBreakPreview" topLeftCell="B1" zoomScale="90" zoomScaleNormal="90" zoomScaleSheetLayoutView="90" workbookViewId="0">
      <selection activeCell="I22" sqref="I21:I22"/>
    </sheetView>
  </sheetViews>
  <sheetFormatPr defaultColWidth="8.85546875" defaultRowHeight="12.75" x14ac:dyDescent="0.2"/>
  <cols>
    <col min="1" max="1" width="5.42578125" style="1" hidden="1" customWidth="1"/>
    <col min="2" max="2" width="19.140625" style="1" customWidth="1"/>
    <col min="3" max="3" width="12.42578125" style="7" customWidth="1"/>
    <col min="4" max="4" width="11.7109375" style="7" customWidth="1"/>
    <col min="5" max="5" width="13.42578125" style="7" customWidth="1"/>
    <col min="6" max="6" width="11.7109375" style="7" customWidth="1"/>
    <col min="7" max="7" width="17.7109375" style="7" customWidth="1"/>
    <col min="8" max="8" width="11.5703125" style="7" customWidth="1"/>
    <col min="9" max="9" width="10.5703125" style="7" customWidth="1"/>
    <col min="10" max="10" width="13.28515625" style="7" customWidth="1"/>
    <col min="11" max="11" width="13.85546875" style="15" customWidth="1"/>
    <col min="12" max="12" width="15.42578125" style="11" customWidth="1"/>
    <col min="13" max="13" width="11.140625" style="16" customWidth="1"/>
    <col min="14" max="14" width="14.5703125" style="11" customWidth="1"/>
    <col min="15" max="15" width="12.5703125" style="11" customWidth="1"/>
    <col min="16" max="16" width="11.140625" style="17" customWidth="1"/>
    <col min="17" max="17" width="8.85546875" style="12" customWidth="1"/>
    <col min="18" max="16384" width="8.85546875" style="1"/>
  </cols>
  <sheetData>
    <row r="1" spans="1:17" ht="18.75" x14ac:dyDescent="0.2">
      <c r="B1" s="2"/>
      <c r="C1" s="64" t="s">
        <v>32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17" ht="13.5" customHeight="1" x14ac:dyDescent="0.2">
      <c r="A2" s="65" t="s">
        <v>0</v>
      </c>
      <c r="B2" s="66" t="s">
        <v>1</v>
      </c>
      <c r="C2" s="67" t="s">
        <v>36</v>
      </c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70"/>
    </row>
    <row r="3" spans="1:17" ht="15.75" customHeight="1" x14ac:dyDescent="0.2">
      <c r="A3" s="65"/>
      <c r="B3" s="66"/>
      <c r="C3" s="67"/>
      <c r="D3" s="61" t="s">
        <v>31</v>
      </c>
      <c r="E3" s="61" t="s">
        <v>2</v>
      </c>
      <c r="F3" s="61" t="s">
        <v>3</v>
      </c>
      <c r="G3" s="61" t="s">
        <v>30</v>
      </c>
      <c r="H3" s="61" t="s">
        <v>4</v>
      </c>
      <c r="I3" s="61" t="s">
        <v>5</v>
      </c>
      <c r="J3" s="56" t="s">
        <v>6</v>
      </c>
      <c r="K3" s="62" t="s">
        <v>7</v>
      </c>
      <c r="L3" s="55" t="s">
        <v>8</v>
      </c>
      <c r="M3" s="63" t="s">
        <v>9</v>
      </c>
      <c r="N3" s="55" t="s">
        <v>10</v>
      </c>
      <c r="O3" s="55" t="s">
        <v>11</v>
      </c>
      <c r="P3" s="56" t="s">
        <v>12</v>
      </c>
      <c r="Q3" s="57" t="s">
        <v>13</v>
      </c>
    </row>
    <row r="4" spans="1:17" ht="63" customHeight="1" x14ac:dyDescent="0.2">
      <c r="A4" s="65"/>
      <c r="B4" s="66"/>
      <c r="C4" s="67"/>
      <c r="D4" s="61"/>
      <c r="E4" s="61"/>
      <c r="F4" s="61"/>
      <c r="G4" s="61"/>
      <c r="H4" s="61"/>
      <c r="I4" s="61"/>
      <c r="J4" s="56"/>
      <c r="K4" s="62"/>
      <c r="L4" s="55"/>
      <c r="M4" s="63"/>
      <c r="N4" s="55"/>
      <c r="O4" s="55"/>
      <c r="P4" s="56"/>
      <c r="Q4" s="57"/>
    </row>
    <row r="5" spans="1:17" s="4" customFormat="1" x14ac:dyDescent="0.2">
      <c r="A5" s="3">
        <v>1</v>
      </c>
      <c r="B5" s="3">
        <v>1</v>
      </c>
      <c r="C5" s="45">
        <f t="shared" ref="C5:Q5" si="0">B5+1</f>
        <v>2</v>
      </c>
      <c r="D5" s="45">
        <f t="shared" si="0"/>
        <v>3</v>
      </c>
      <c r="E5" s="45">
        <f t="shared" si="0"/>
        <v>4</v>
      </c>
      <c r="F5" s="45">
        <f t="shared" si="0"/>
        <v>5</v>
      </c>
      <c r="G5" s="45">
        <f t="shared" si="0"/>
        <v>6</v>
      </c>
      <c r="H5" s="45">
        <f t="shared" si="0"/>
        <v>7</v>
      </c>
      <c r="I5" s="45">
        <f t="shared" si="0"/>
        <v>8</v>
      </c>
      <c r="J5" s="3">
        <f t="shared" si="0"/>
        <v>9</v>
      </c>
      <c r="K5" s="3">
        <f t="shared" si="0"/>
        <v>10</v>
      </c>
      <c r="L5" s="3">
        <f t="shared" si="0"/>
        <v>11</v>
      </c>
      <c r="M5" s="3">
        <f t="shared" si="0"/>
        <v>12</v>
      </c>
      <c r="N5" s="3">
        <f t="shared" si="0"/>
        <v>13</v>
      </c>
      <c r="O5" s="3">
        <f t="shared" si="0"/>
        <v>14</v>
      </c>
      <c r="P5" s="3">
        <f t="shared" si="0"/>
        <v>15</v>
      </c>
      <c r="Q5" s="3">
        <f t="shared" si="0"/>
        <v>16</v>
      </c>
    </row>
    <row r="6" spans="1:17" s="7" customFormat="1" ht="25.5" x14ac:dyDescent="0.25">
      <c r="A6" s="5">
        <v>1</v>
      </c>
      <c r="B6" s="6" t="s">
        <v>14</v>
      </c>
      <c r="C6" s="47">
        <v>34.390999999999998</v>
      </c>
      <c r="D6" s="46">
        <v>148720.70000000001</v>
      </c>
      <c r="E6" s="46">
        <v>33416.1</v>
      </c>
      <c r="F6" s="50"/>
      <c r="G6" s="48">
        <f>+D6+E6-F6</f>
        <v>182136.80000000002</v>
      </c>
      <c r="H6" s="48">
        <f>ROUND(G6/C6,1)</f>
        <v>5296.1</v>
      </c>
      <c r="I6" s="49">
        <f>ROUND(H6/$H$15,2)</f>
        <v>1.1299999999999999</v>
      </c>
      <c r="J6" s="19">
        <v>0.81</v>
      </c>
      <c r="K6" s="19">
        <f t="shared" ref="K6:K14" si="1">ROUND(I6/J6,2)</f>
        <v>1.4</v>
      </c>
      <c r="L6" s="18">
        <f>IF($L$16-K6&gt;0,($H$15*C6*($L$16-K6)*J6),0)</f>
        <v>0</v>
      </c>
      <c r="M6" s="20">
        <f t="shared" ref="M6:M14" si="2">$K$16-K6</f>
        <v>-0.83074680229774478</v>
      </c>
      <c r="N6" s="18">
        <f t="shared" ref="N6:N14" si="3">ROUND($H$15*M6*C6*J6,1)</f>
        <v>-108028.6</v>
      </c>
      <c r="O6" s="18">
        <f t="shared" ref="O6:O14" si="4">IF(N6&gt;0,N6,0)</f>
        <v>0</v>
      </c>
      <c r="P6" s="18">
        <f>ROUND($O$16*(O6/$O$15),1)</f>
        <v>0</v>
      </c>
      <c r="Q6" s="21">
        <f>ROUND(K6+P6/(C6*$H$15*J6),2)</f>
        <v>1.4</v>
      </c>
    </row>
    <row r="7" spans="1:17" s="7" customFormat="1" ht="25.5" x14ac:dyDescent="0.25">
      <c r="A7" s="5">
        <v>2</v>
      </c>
      <c r="B7" s="6" t="s">
        <v>15</v>
      </c>
      <c r="C7" s="47">
        <v>5.6360000000000001</v>
      </c>
      <c r="D7" s="46">
        <v>19004.699999999997</v>
      </c>
      <c r="E7" s="46">
        <v>2762.9</v>
      </c>
      <c r="F7" s="50"/>
      <c r="G7" s="48">
        <f t="shared" ref="G7:G14" si="5">+D7+E7-F7</f>
        <v>21767.599999999999</v>
      </c>
      <c r="H7" s="48">
        <f t="shared" ref="H7:H14" si="6">ROUND(G7/C7,1)</f>
        <v>3862.2</v>
      </c>
      <c r="I7" s="49">
        <f t="shared" ref="I7:I14" si="7">ROUND(H7/$H$15,2)</f>
        <v>0.83</v>
      </c>
      <c r="J7" s="19">
        <v>1.24</v>
      </c>
      <c r="K7" s="19">
        <f t="shared" si="1"/>
        <v>0.67</v>
      </c>
      <c r="L7" s="18">
        <f t="shared" ref="L7:L14" si="8">IF($L$16-K7&gt;0,($H$15*C7*($L$16-K7)*J7),0)</f>
        <v>0</v>
      </c>
      <c r="M7" s="20">
        <f t="shared" si="2"/>
        <v>-0.10074680229774491</v>
      </c>
      <c r="N7" s="18">
        <f t="shared" si="3"/>
        <v>-3286.7</v>
      </c>
      <c r="O7" s="18">
        <f t="shared" si="4"/>
        <v>0</v>
      </c>
      <c r="P7" s="18">
        <f t="shared" ref="P7:P14" si="9">ROUND($O$16*(O7/$O$15),1)</f>
        <v>0</v>
      </c>
      <c r="Q7" s="21">
        <f t="shared" ref="Q7:Q15" si="10">ROUND(K7+P7/(C7*$H$15*J7),2)</f>
        <v>0.67</v>
      </c>
    </row>
    <row r="8" spans="1:17" s="7" customFormat="1" ht="25.5" x14ac:dyDescent="0.25">
      <c r="A8" s="5">
        <v>3</v>
      </c>
      <c r="B8" s="6" t="s">
        <v>16</v>
      </c>
      <c r="C8" s="47">
        <v>6.0590000000000002</v>
      </c>
      <c r="D8" s="46">
        <v>27100.300000000003</v>
      </c>
      <c r="E8" s="46">
        <v>1833.1</v>
      </c>
      <c r="F8" s="50"/>
      <c r="G8" s="48">
        <f t="shared" si="5"/>
        <v>28933.4</v>
      </c>
      <c r="H8" s="48">
        <f t="shared" si="6"/>
        <v>4775.3</v>
      </c>
      <c r="I8" s="49">
        <f t="shared" si="7"/>
        <v>1.02</v>
      </c>
      <c r="J8" s="19">
        <v>2.02</v>
      </c>
      <c r="K8" s="19">
        <f t="shared" si="1"/>
        <v>0.5</v>
      </c>
      <c r="L8" s="18">
        <f t="shared" si="8"/>
        <v>1000.0061205949977</v>
      </c>
      <c r="M8" s="20">
        <f t="shared" si="2"/>
        <v>6.9253197702255131E-2</v>
      </c>
      <c r="N8" s="18">
        <f t="shared" si="3"/>
        <v>3956.7</v>
      </c>
      <c r="O8" s="18">
        <f t="shared" si="4"/>
        <v>3956.7</v>
      </c>
      <c r="P8" s="18">
        <f t="shared" si="9"/>
        <v>758.9</v>
      </c>
      <c r="Q8" s="21">
        <f t="shared" si="10"/>
        <v>0.51</v>
      </c>
    </row>
    <row r="9" spans="1:17" s="7" customFormat="1" ht="25.5" x14ac:dyDescent="0.25">
      <c r="A9" s="5">
        <v>4</v>
      </c>
      <c r="B9" s="6" t="s">
        <v>17</v>
      </c>
      <c r="C9" s="47">
        <v>9.8710000000000004</v>
      </c>
      <c r="D9" s="46">
        <v>34947.300000000003</v>
      </c>
      <c r="E9" s="46">
        <v>6029.6</v>
      </c>
      <c r="F9" s="50"/>
      <c r="G9" s="48">
        <f t="shared" si="5"/>
        <v>40976.9</v>
      </c>
      <c r="H9" s="48">
        <f t="shared" si="6"/>
        <v>4151.2</v>
      </c>
      <c r="I9" s="49">
        <f t="shared" si="7"/>
        <v>0.89</v>
      </c>
      <c r="J9" s="19">
        <v>1.38</v>
      </c>
      <c r="K9" s="19">
        <f t="shared" si="1"/>
        <v>0.64</v>
      </c>
      <c r="L9" s="18">
        <f t="shared" si="8"/>
        <v>0</v>
      </c>
      <c r="M9" s="20">
        <f t="shared" si="2"/>
        <v>-7.0746802297744882E-2</v>
      </c>
      <c r="N9" s="18">
        <f t="shared" si="3"/>
        <v>-4498.7</v>
      </c>
      <c r="O9" s="18">
        <f t="shared" si="4"/>
        <v>0</v>
      </c>
      <c r="P9" s="18">
        <f t="shared" si="9"/>
        <v>0</v>
      </c>
      <c r="Q9" s="21">
        <f t="shared" si="10"/>
        <v>0.64</v>
      </c>
    </row>
    <row r="10" spans="1:17" s="7" customFormat="1" ht="25.5" x14ac:dyDescent="0.25">
      <c r="A10" s="5">
        <v>5</v>
      </c>
      <c r="B10" s="6" t="s">
        <v>18</v>
      </c>
      <c r="C10" s="47">
        <v>2.069</v>
      </c>
      <c r="D10" s="46">
        <v>11137.900000000001</v>
      </c>
      <c r="E10" s="46">
        <v>625.70000000000005</v>
      </c>
      <c r="F10" s="50"/>
      <c r="G10" s="48">
        <f t="shared" si="5"/>
        <v>11763.600000000002</v>
      </c>
      <c r="H10" s="48">
        <f t="shared" si="6"/>
        <v>5685.6</v>
      </c>
      <c r="I10" s="49">
        <f t="shared" si="7"/>
        <v>1.22</v>
      </c>
      <c r="J10" s="19">
        <v>1.8</v>
      </c>
      <c r="K10" s="19">
        <f t="shared" si="1"/>
        <v>0.68</v>
      </c>
      <c r="L10" s="18">
        <f>IF($L$16-K10&gt;0,($H$15*C10*($L$16-K10)*J10),0)</f>
        <v>0</v>
      </c>
      <c r="M10" s="20">
        <f t="shared" si="2"/>
        <v>-0.11074680229774492</v>
      </c>
      <c r="N10" s="18">
        <f>ROUND($H$15*M10*C10*J10,1)</f>
        <v>-1925.3</v>
      </c>
      <c r="O10" s="18">
        <f t="shared" si="4"/>
        <v>0</v>
      </c>
      <c r="P10" s="18">
        <f t="shared" si="9"/>
        <v>0</v>
      </c>
      <c r="Q10" s="21">
        <f t="shared" si="10"/>
        <v>0.68</v>
      </c>
    </row>
    <row r="11" spans="1:17" s="7" customFormat="1" ht="25.5" x14ac:dyDescent="0.25">
      <c r="A11" s="5">
        <v>6</v>
      </c>
      <c r="B11" s="6" t="s">
        <v>19</v>
      </c>
      <c r="C11" s="47">
        <v>4.9859999999999998</v>
      </c>
      <c r="D11" s="46">
        <v>22303.599999999999</v>
      </c>
      <c r="E11" s="46">
        <v>3588.9</v>
      </c>
      <c r="F11" s="50"/>
      <c r="G11" s="48">
        <f t="shared" si="5"/>
        <v>25892.5</v>
      </c>
      <c r="H11" s="48">
        <f t="shared" si="6"/>
        <v>5193</v>
      </c>
      <c r="I11" s="49">
        <f t="shared" si="7"/>
        <v>1.1100000000000001</v>
      </c>
      <c r="J11" s="19">
        <v>2.0099999999999998</v>
      </c>
      <c r="K11" s="19">
        <f>ROUND(I11/J11,2)</f>
        <v>0.55000000000000004</v>
      </c>
      <c r="L11" s="18">
        <f>IF($L$16-K11&gt;0,($H$15*C11*($L$16-K11)*J11),0)</f>
        <v>0</v>
      </c>
      <c r="M11" s="20">
        <f t="shared" si="2"/>
        <v>1.9253197702255087E-2</v>
      </c>
      <c r="N11" s="18">
        <f t="shared" si="3"/>
        <v>900.7</v>
      </c>
      <c r="O11" s="18">
        <f t="shared" si="4"/>
        <v>900.7</v>
      </c>
      <c r="P11" s="18">
        <f t="shared" si="9"/>
        <v>172.8</v>
      </c>
      <c r="Q11" s="21">
        <f t="shared" si="10"/>
        <v>0.55000000000000004</v>
      </c>
    </row>
    <row r="12" spans="1:17" s="7" customFormat="1" ht="25.5" x14ac:dyDescent="0.25">
      <c r="A12" s="5">
        <v>7</v>
      </c>
      <c r="B12" s="6" t="s">
        <v>20</v>
      </c>
      <c r="C12" s="47">
        <v>5.1219999999999999</v>
      </c>
      <c r="D12" s="46">
        <v>15529.2</v>
      </c>
      <c r="E12" s="46">
        <v>6073</v>
      </c>
      <c r="F12" s="50"/>
      <c r="G12" s="48">
        <f t="shared" si="5"/>
        <v>21602.2</v>
      </c>
      <c r="H12" s="48">
        <f t="shared" si="6"/>
        <v>4217.5</v>
      </c>
      <c r="I12" s="49">
        <f t="shared" si="7"/>
        <v>0.9</v>
      </c>
      <c r="J12" s="19">
        <v>1.61</v>
      </c>
      <c r="K12" s="19">
        <f t="shared" si="1"/>
        <v>0.56000000000000005</v>
      </c>
      <c r="L12" s="18">
        <f t="shared" si="8"/>
        <v>0</v>
      </c>
      <c r="M12" s="20">
        <f t="shared" si="2"/>
        <v>9.2531977022550782E-3</v>
      </c>
      <c r="N12" s="18">
        <f t="shared" si="3"/>
        <v>356.2</v>
      </c>
      <c r="O12" s="18">
        <f t="shared" si="4"/>
        <v>356.2</v>
      </c>
      <c r="P12" s="18">
        <f t="shared" si="9"/>
        <v>68.3</v>
      </c>
      <c r="Q12" s="21">
        <f t="shared" si="10"/>
        <v>0.56000000000000005</v>
      </c>
    </row>
    <row r="13" spans="1:17" s="7" customFormat="1" ht="25.5" x14ac:dyDescent="0.25">
      <c r="A13" s="5">
        <v>8</v>
      </c>
      <c r="B13" s="6" t="s">
        <v>21</v>
      </c>
      <c r="C13" s="47">
        <v>4.9829999999999997</v>
      </c>
      <c r="D13" s="46">
        <v>15476.099999999999</v>
      </c>
      <c r="E13" s="46">
        <v>3690</v>
      </c>
      <c r="F13" s="50"/>
      <c r="G13" s="48">
        <f t="shared" si="5"/>
        <v>19166.099999999999</v>
      </c>
      <c r="H13" s="48">
        <f t="shared" si="6"/>
        <v>3846.3</v>
      </c>
      <c r="I13" s="49">
        <f t="shared" si="7"/>
        <v>0.82</v>
      </c>
      <c r="J13" s="19">
        <v>1.25</v>
      </c>
      <c r="K13" s="19">
        <f t="shared" si="1"/>
        <v>0.66</v>
      </c>
      <c r="L13" s="18">
        <f t="shared" si="8"/>
        <v>0</v>
      </c>
      <c r="M13" s="20">
        <f t="shared" si="2"/>
        <v>-9.07468022977449E-2</v>
      </c>
      <c r="N13" s="18">
        <f t="shared" si="3"/>
        <v>-2638.6</v>
      </c>
      <c r="O13" s="18">
        <f t="shared" si="4"/>
        <v>0</v>
      </c>
      <c r="P13" s="18">
        <f t="shared" si="9"/>
        <v>0</v>
      </c>
      <c r="Q13" s="21">
        <f t="shared" si="10"/>
        <v>0.66</v>
      </c>
    </row>
    <row r="14" spans="1:17" s="7" customFormat="1" ht="25.5" x14ac:dyDescent="0.25">
      <c r="A14" s="5">
        <v>9</v>
      </c>
      <c r="B14" s="6" t="s">
        <v>22</v>
      </c>
      <c r="C14" s="47">
        <v>11.496</v>
      </c>
      <c r="D14" s="46">
        <v>36185.700000000004</v>
      </c>
      <c r="E14" s="46">
        <v>6557.3</v>
      </c>
      <c r="F14" s="50"/>
      <c r="G14" s="48">
        <f t="shared" si="5"/>
        <v>42743.000000000007</v>
      </c>
      <c r="H14" s="48">
        <f t="shared" si="6"/>
        <v>3718.1</v>
      </c>
      <c r="I14" s="49">
        <f t="shared" si="7"/>
        <v>0.8</v>
      </c>
      <c r="J14" s="19">
        <v>1.07</v>
      </c>
      <c r="K14" s="19">
        <f t="shared" si="1"/>
        <v>0.75</v>
      </c>
      <c r="L14" s="18">
        <f t="shared" si="8"/>
        <v>0</v>
      </c>
      <c r="M14" s="20">
        <f t="shared" si="2"/>
        <v>-0.18074680229774487</v>
      </c>
      <c r="N14" s="18">
        <f t="shared" si="3"/>
        <v>-10378.700000000001</v>
      </c>
      <c r="O14" s="18">
        <f t="shared" si="4"/>
        <v>0</v>
      </c>
      <c r="P14" s="18">
        <f t="shared" si="9"/>
        <v>0</v>
      </c>
      <c r="Q14" s="21">
        <f t="shared" si="10"/>
        <v>0.75</v>
      </c>
    </row>
    <row r="15" spans="1:17" s="10" customFormat="1" ht="15.75" x14ac:dyDescent="0.25">
      <c r="A15" s="8"/>
      <c r="B15" s="9" t="s">
        <v>23</v>
      </c>
      <c r="C15" s="22">
        <f>SUM(C6:C14)</f>
        <v>84.613</v>
      </c>
      <c r="D15" s="23">
        <f>SUM(D6:D14)</f>
        <v>330405.5</v>
      </c>
      <c r="E15" s="23">
        <f>SUM(E6:E14)</f>
        <v>64576.6</v>
      </c>
      <c r="F15" s="24">
        <f>SUM(F6:F14)</f>
        <v>0</v>
      </c>
      <c r="G15" s="23">
        <f>SUM(G6:G14)</f>
        <v>394982.1</v>
      </c>
      <c r="H15" s="25">
        <f>ROUND(G15/C15,1)</f>
        <v>4668.1000000000004</v>
      </c>
      <c r="I15" s="24">
        <f>SUM(I6:I14)/9</f>
        <v>0.96888888888888891</v>
      </c>
      <c r="J15" s="24">
        <f>SUM(J6:J14)/9</f>
        <v>1.4655555555555555</v>
      </c>
      <c r="K15" s="26">
        <f>ROUND(I15/J15,2)</f>
        <v>0.66</v>
      </c>
      <c r="L15" s="29">
        <f>SUM(L6:L14)</f>
        <v>1000.0061205949977</v>
      </c>
      <c r="M15" s="27"/>
      <c r="N15" s="24">
        <f>SUM(N6:N14)</f>
        <v>-125543.00000000001</v>
      </c>
      <c r="O15" s="24">
        <f>SUM(O6:O14)</f>
        <v>5213.5999999999995</v>
      </c>
      <c r="P15" s="23">
        <f>SUM(P6:P14)</f>
        <v>1000</v>
      </c>
      <c r="Q15" s="21">
        <f t="shared" si="10"/>
        <v>0.66</v>
      </c>
    </row>
    <row r="16" spans="1:17" ht="25.5" x14ac:dyDescent="0.2">
      <c r="B16" s="1" t="s">
        <v>24</v>
      </c>
      <c r="C16" s="42"/>
      <c r="D16" s="42"/>
      <c r="E16" s="42"/>
      <c r="F16" s="42"/>
      <c r="G16" s="42"/>
      <c r="H16" s="43" t="s">
        <v>25</v>
      </c>
      <c r="I16" s="32">
        <v>1000</v>
      </c>
      <c r="J16" s="34" t="s">
        <v>26</v>
      </c>
      <c r="K16" s="35">
        <f>L16*1.1</f>
        <v>0.56925319770225513</v>
      </c>
      <c r="L16" s="36">
        <v>0.51750290700205004</v>
      </c>
      <c r="M16" s="71"/>
      <c r="N16" s="71"/>
      <c r="O16" s="11">
        <f>SUM(I16)</f>
        <v>1000</v>
      </c>
      <c r="P16" s="42">
        <f>P15-O16</f>
        <v>0</v>
      </c>
    </row>
    <row r="17" spans="2:17" s="14" customFormat="1" ht="30.75" customHeight="1" x14ac:dyDescent="0.2">
      <c r="B17" s="13"/>
      <c r="C17" s="42"/>
      <c r="D17" s="42"/>
      <c r="E17" s="42"/>
      <c r="F17" s="42"/>
      <c r="G17" s="42"/>
      <c r="H17" s="42"/>
      <c r="I17" s="54"/>
      <c r="J17" s="43"/>
      <c r="K17" s="15"/>
      <c r="L17" s="11"/>
      <c r="M17" s="16"/>
      <c r="N17" s="11"/>
      <c r="O17" s="11"/>
      <c r="P17" s="54"/>
      <c r="Q17" s="12"/>
    </row>
    <row r="18" spans="2:17" x14ac:dyDescent="0.2">
      <c r="B18" s="13"/>
    </row>
    <row r="19" spans="2:17" x14ac:dyDescent="0.2">
      <c r="B19" s="13"/>
    </row>
    <row r="20" spans="2:17" ht="78" customHeight="1" x14ac:dyDescent="0.3">
      <c r="B20" s="59" t="s">
        <v>37</v>
      </c>
      <c r="C20" s="60"/>
      <c r="D20" s="60"/>
      <c r="E20" s="60"/>
      <c r="F20" s="60"/>
      <c r="Q20" s="30" t="s">
        <v>38</v>
      </c>
    </row>
  </sheetData>
  <sheetProtection algorithmName="SHA-512" hashValue="TQqbQtSbnS0t3aS68vyccaTqbHv2CN1TD2enXj+SA19/jLymzGt1htaAcMGs7Lm3e5cY4flKwg/icnmjxYiOwQ==" saltValue="VX2j0rjaQpOQAad6qngUlQ==" spinCount="100000" sheet="1" formatCells="0" formatColumns="0" formatRows="0" insertColumns="0" insertRows="0" insertHyperlinks="0" deleteColumns="0" deleteRows="0" sort="0" autoFilter="0" pivotTables="0"/>
  <autoFilter ref="A5:Q17" xr:uid="{00000000-0009-0000-0000-000005000000}"/>
  <mergeCells count="21"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M16:N16"/>
    <mergeCell ref="B20:F20"/>
    <mergeCell ref="I3:I4"/>
    <mergeCell ref="J3:J4"/>
    <mergeCell ref="K3:K4"/>
    <mergeCell ref="L3:L4"/>
    <mergeCell ref="M3:M4"/>
    <mergeCell ref="N3:N4"/>
  </mergeCells>
  <pageMargins left="0" right="0" top="1.1811023622047245" bottom="0.19685039370078741" header="0" footer="0"/>
  <pageSetup paperSize="9" scale="65" fitToWidth="0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  <pageSetUpPr autoPageBreaks="0"/>
  </sheetPr>
  <dimension ref="A1:T19"/>
  <sheetViews>
    <sheetView tabSelected="1" view="pageBreakPreview" topLeftCell="B1" zoomScale="90" zoomScaleNormal="90" zoomScaleSheetLayoutView="90" workbookViewId="0">
      <selection activeCell="I22" sqref="I21:I22"/>
    </sheetView>
  </sheetViews>
  <sheetFormatPr defaultColWidth="8.85546875" defaultRowHeight="12.75" x14ac:dyDescent="0.2"/>
  <cols>
    <col min="1" max="1" width="5.42578125" style="1" hidden="1" customWidth="1"/>
    <col min="2" max="2" width="19.140625" style="1" customWidth="1"/>
    <col min="3" max="4" width="11.7109375" style="7" customWidth="1"/>
    <col min="5" max="5" width="13.42578125" style="7" customWidth="1"/>
    <col min="6" max="6" width="11.7109375" style="7" customWidth="1"/>
    <col min="7" max="7" width="15.7109375" style="7" customWidth="1"/>
    <col min="8" max="8" width="10.140625" style="7" customWidth="1"/>
    <col min="9" max="9" width="10.5703125" style="7" customWidth="1"/>
    <col min="10" max="10" width="13.28515625" style="7" customWidth="1"/>
    <col min="11" max="11" width="13.85546875" style="15" customWidth="1"/>
    <col min="12" max="12" width="15.42578125" style="11" customWidth="1"/>
    <col min="13" max="13" width="11.140625" style="16" customWidth="1"/>
    <col min="14" max="14" width="14.5703125" style="11" customWidth="1"/>
    <col min="15" max="15" width="12.5703125" style="11" customWidth="1"/>
    <col min="16" max="16" width="11.140625" style="17" customWidth="1"/>
    <col min="17" max="17" width="8.85546875" style="12" customWidth="1"/>
    <col min="18" max="18" width="8.85546875" style="1"/>
    <col min="19" max="19" width="13" style="1" customWidth="1"/>
    <col min="20" max="16384" width="8.85546875" style="1"/>
  </cols>
  <sheetData>
    <row r="1" spans="1:20" ht="18.75" x14ac:dyDescent="0.2">
      <c r="B1" s="2"/>
      <c r="C1" s="64" t="s">
        <v>39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</row>
    <row r="2" spans="1:20" ht="13.5" customHeight="1" x14ac:dyDescent="0.2">
      <c r="A2" s="65" t="s">
        <v>0</v>
      </c>
      <c r="B2" s="66" t="s">
        <v>1</v>
      </c>
      <c r="C2" s="67" t="s">
        <v>36</v>
      </c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70"/>
    </row>
    <row r="3" spans="1:20" ht="15.75" customHeight="1" x14ac:dyDescent="0.2">
      <c r="A3" s="65"/>
      <c r="B3" s="66"/>
      <c r="C3" s="67"/>
      <c r="D3" s="61" t="s">
        <v>33</v>
      </c>
      <c r="E3" s="61" t="s">
        <v>2</v>
      </c>
      <c r="F3" s="61" t="s">
        <v>3</v>
      </c>
      <c r="G3" s="61" t="s">
        <v>34</v>
      </c>
      <c r="H3" s="61" t="s">
        <v>4</v>
      </c>
      <c r="I3" s="56" t="s">
        <v>5</v>
      </c>
      <c r="J3" s="56" t="s">
        <v>6</v>
      </c>
      <c r="K3" s="62" t="s">
        <v>7</v>
      </c>
      <c r="L3" s="55" t="s">
        <v>8</v>
      </c>
      <c r="M3" s="63" t="s">
        <v>9</v>
      </c>
      <c r="N3" s="55" t="s">
        <v>10</v>
      </c>
      <c r="O3" s="55" t="s">
        <v>11</v>
      </c>
      <c r="P3" s="56" t="s">
        <v>12</v>
      </c>
      <c r="Q3" s="57" t="s">
        <v>13</v>
      </c>
    </row>
    <row r="4" spans="1:20" ht="63" customHeight="1" x14ac:dyDescent="0.2">
      <c r="A4" s="65"/>
      <c r="B4" s="66"/>
      <c r="C4" s="67"/>
      <c r="D4" s="61"/>
      <c r="E4" s="61"/>
      <c r="F4" s="61"/>
      <c r="G4" s="61"/>
      <c r="H4" s="61"/>
      <c r="I4" s="56"/>
      <c r="J4" s="56"/>
      <c r="K4" s="62"/>
      <c r="L4" s="55"/>
      <c r="M4" s="63"/>
      <c r="N4" s="55"/>
      <c r="O4" s="55"/>
      <c r="P4" s="56"/>
      <c r="Q4" s="57"/>
    </row>
    <row r="5" spans="1:20" s="4" customFormat="1" x14ac:dyDescent="0.2">
      <c r="A5" s="3">
        <v>1</v>
      </c>
      <c r="B5" s="3">
        <v>1</v>
      </c>
      <c r="C5" s="45">
        <f t="shared" ref="C5" si="0">B5+1</f>
        <v>2</v>
      </c>
      <c r="D5" s="45">
        <f t="shared" ref="D5:Q5" si="1">C5+1</f>
        <v>3</v>
      </c>
      <c r="E5" s="45">
        <f t="shared" si="1"/>
        <v>4</v>
      </c>
      <c r="F5" s="45">
        <f t="shared" si="1"/>
        <v>5</v>
      </c>
      <c r="G5" s="45">
        <f t="shared" si="1"/>
        <v>6</v>
      </c>
      <c r="H5" s="45">
        <f t="shared" si="1"/>
        <v>7</v>
      </c>
      <c r="I5" s="3">
        <f t="shared" si="1"/>
        <v>8</v>
      </c>
      <c r="J5" s="3">
        <f t="shared" si="1"/>
        <v>9</v>
      </c>
      <c r="K5" s="3">
        <f t="shared" si="1"/>
        <v>10</v>
      </c>
      <c r="L5" s="3">
        <f t="shared" si="1"/>
        <v>11</v>
      </c>
      <c r="M5" s="3">
        <f t="shared" si="1"/>
        <v>12</v>
      </c>
      <c r="N5" s="3">
        <f t="shared" si="1"/>
        <v>13</v>
      </c>
      <c r="O5" s="3">
        <f t="shared" si="1"/>
        <v>14</v>
      </c>
      <c r="P5" s="3">
        <f t="shared" si="1"/>
        <v>15</v>
      </c>
      <c r="Q5" s="3">
        <f t="shared" si="1"/>
        <v>16</v>
      </c>
    </row>
    <row r="6" spans="1:20" s="7" customFormat="1" ht="25.5" x14ac:dyDescent="0.25">
      <c r="A6" s="5">
        <v>1</v>
      </c>
      <c r="B6" s="6" t="s">
        <v>14</v>
      </c>
      <c r="C6" s="47">
        <v>34.390999999999998</v>
      </c>
      <c r="D6" s="46">
        <v>158577</v>
      </c>
      <c r="E6" s="46">
        <v>24058.3</v>
      </c>
      <c r="F6" s="50"/>
      <c r="G6" s="48">
        <f>+D6+E6-F6</f>
        <v>182635.3</v>
      </c>
      <c r="H6" s="48">
        <f>ROUND(G6/C6,1)</f>
        <v>5310.6</v>
      </c>
      <c r="I6" s="28">
        <f>ROUND(H6/$H$15,2)</f>
        <v>1.1200000000000001</v>
      </c>
      <c r="J6" s="19">
        <v>0.81</v>
      </c>
      <c r="K6" s="19">
        <f t="shared" ref="K6:K14" si="2">ROUND(I6/J6,2)</f>
        <v>1.38</v>
      </c>
      <c r="L6" s="18">
        <f>IF($L$16-K6&gt;0,($H$15*C6*($L$16-K6)*J6),0)</f>
        <v>0</v>
      </c>
      <c r="M6" s="20">
        <f t="shared" ref="M6:M14" si="3">$K$16-K6</f>
        <v>-0.78901729576516488</v>
      </c>
      <c r="N6" s="18">
        <f t="shared" ref="N6:N14" si="4">ROUND($H$15*M6*C6*J6,1)</f>
        <v>-104061.6</v>
      </c>
      <c r="O6" s="18">
        <f t="shared" ref="O6:O14" si="5">IF(N6&gt;0,N6,0)</f>
        <v>0</v>
      </c>
      <c r="P6" s="18">
        <f>ROUND($O$16*(O6/$O$15),1)</f>
        <v>0</v>
      </c>
      <c r="Q6" s="21">
        <f>ROUND(K6+P6/(C6*$H$15*J6),2)</f>
        <v>1.38</v>
      </c>
      <c r="S6" s="51">
        <v>130600.06005084312</v>
      </c>
      <c r="T6" s="7">
        <f>S6-D6</f>
        <v>-27976.939949156877</v>
      </c>
    </row>
    <row r="7" spans="1:20" s="7" customFormat="1" ht="25.5" x14ac:dyDescent="0.25">
      <c r="A7" s="5">
        <v>2</v>
      </c>
      <c r="B7" s="6" t="s">
        <v>15</v>
      </c>
      <c r="C7" s="47">
        <v>5.6360000000000001</v>
      </c>
      <c r="D7" s="46">
        <v>19983.599999999999</v>
      </c>
      <c r="E7" s="46">
        <v>2397.8000000000002</v>
      </c>
      <c r="F7" s="50"/>
      <c r="G7" s="48">
        <f t="shared" ref="G7:G14" si="6">+D7+E7-F7</f>
        <v>22381.399999999998</v>
      </c>
      <c r="H7" s="48">
        <f t="shared" ref="H7:H14" si="7">ROUND(G7/C7,1)</f>
        <v>3971.1</v>
      </c>
      <c r="I7" s="28">
        <f t="shared" ref="I7:I14" si="8">ROUND(H7/$H$15,2)</f>
        <v>0.84</v>
      </c>
      <c r="J7" s="19">
        <v>1.24</v>
      </c>
      <c r="K7" s="19">
        <f t="shared" si="2"/>
        <v>0.68</v>
      </c>
      <c r="L7" s="18">
        <f t="shared" ref="L7:L14" si="9">IF($L$16-K7&gt;0,($H$15*C7*($L$16-K7)*J7),0)</f>
        <v>0</v>
      </c>
      <c r="M7" s="20">
        <f t="shared" si="3"/>
        <v>-8.9017295765165039E-2</v>
      </c>
      <c r="N7" s="18">
        <f t="shared" si="4"/>
        <v>-2945.4</v>
      </c>
      <c r="O7" s="18">
        <f t="shared" si="5"/>
        <v>0</v>
      </c>
      <c r="P7" s="18">
        <f t="shared" ref="P7:P14" si="10">ROUND($O$16*(O7/$O$15),1)</f>
        <v>0</v>
      </c>
      <c r="Q7" s="21">
        <f t="shared" ref="Q7:Q15" si="11">ROUND(K7+P7/(C7*$H$15*J7),2)</f>
        <v>0.68</v>
      </c>
      <c r="S7" s="51">
        <v>20034.020226790009</v>
      </c>
      <c r="T7" s="7">
        <f t="shared" ref="T7:T14" si="12">S7-D7</f>
        <v>50.420226790010929</v>
      </c>
    </row>
    <row r="8" spans="1:20" s="7" customFormat="1" ht="25.5" x14ac:dyDescent="0.25">
      <c r="A8" s="5">
        <v>3</v>
      </c>
      <c r="B8" s="6" t="s">
        <v>16</v>
      </c>
      <c r="C8" s="47">
        <v>6.0590000000000002</v>
      </c>
      <c r="D8" s="46">
        <v>28501.5</v>
      </c>
      <c r="E8" s="46">
        <v>1754</v>
      </c>
      <c r="F8" s="50"/>
      <c r="G8" s="48">
        <f t="shared" si="6"/>
        <v>30255.5</v>
      </c>
      <c r="H8" s="48">
        <f t="shared" si="7"/>
        <v>4993.5</v>
      </c>
      <c r="I8" s="28">
        <f t="shared" si="8"/>
        <v>1.05</v>
      </c>
      <c r="J8" s="19">
        <v>2.02</v>
      </c>
      <c r="K8" s="19">
        <f t="shared" si="2"/>
        <v>0.52</v>
      </c>
      <c r="L8" s="18">
        <f t="shared" si="9"/>
        <v>999.98120836640703</v>
      </c>
      <c r="M8" s="20">
        <f t="shared" si="3"/>
        <v>7.0982704234834992E-2</v>
      </c>
      <c r="N8" s="18">
        <f t="shared" si="4"/>
        <v>4113.2</v>
      </c>
      <c r="O8" s="18">
        <f t="shared" si="5"/>
        <v>4113.2</v>
      </c>
      <c r="P8" s="18">
        <f t="shared" si="10"/>
        <v>598.1</v>
      </c>
      <c r="Q8" s="21">
        <f t="shared" si="11"/>
        <v>0.53</v>
      </c>
      <c r="S8" s="51">
        <v>29318.91779757414</v>
      </c>
      <c r="T8" s="7">
        <f t="shared" si="12"/>
        <v>817.41779757414042</v>
      </c>
    </row>
    <row r="9" spans="1:20" s="7" customFormat="1" ht="25.5" x14ac:dyDescent="0.25">
      <c r="A9" s="5">
        <v>4</v>
      </c>
      <c r="B9" s="6" t="s">
        <v>17</v>
      </c>
      <c r="C9" s="47">
        <v>9.8710000000000004</v>
      </c>
      <c r="D9" s="46">
        <v>37606.700000000004</v>
      </c>
      <c r="E9" s="46">
        <v>3850.3</v>
      </c>
      <c r="F9" s="50"/>
      <c r="G9" s="48">
        <f t="shared" si="6"/>
        <v>41457.000000000007</v>
      </c>
      <c r="H9" s="48">
        <f t="shared" si="7"/>
        <v>4199.8999999999996</v>
      </c>
      <c r="I9" s="28">
        <f t="shared" si="8"/>
        <v>0.89</v>
      </c>
      <c r="J9" s="19">
        <v>1.38</v>
      </c>
      <c r="K9" s="19">
        <f t="shared" si="2"/>
        <v>0.64</v>
      </c>
      <c r="L9" s="18">
        <f t="shared" si="9"/>
        <v>0</v>
      </c>
      <c r="M9" s="20">
        <f t="shared" si="3"/>
        <v>-4.9017295765165003E-2</v>
      </c>
      <c r="N9" s="18">
        <f t="shared" si="4"/>
        <v>-3161.3</v>
      </c>
      <c r="O9" s="18">
        <f t="shared" si="5"/>
        <v>0</v>
      </c>
      <c r="P9" s="18">
        <f t="shared" si="10"/>
        <v>0</v>
      </c>
      <c r="Q9" s="21">
        <f t="shared" si="11"/>
        <v>0.64</v>
      </c>
      <c r="S9" s="51">
        <v>33382.611637485839</v>
      </c>
      <c r="T9" s="7">
        <f t="shared" si="12"/>
        <v>-4224.0883625141651</v>
      </c>
    </row>
    <row r="10" spans="1:20" s="7" customFormat="1" ht="25.5" x14ac:dyDescent="0.25">
      <c r="A10" s="5">
        <v>5</v>
      </c>
      <c r="B10" s="6" t="s">
        <v>18</v>
      </c>
      <c r="C10" s="47">
        <v>2.069</v>
      </c>
      <c r="D10" s="46">
        <v>11774.3</v>
      </c>
      <c r="E10" s="46">
        <v>492.5</v>
      </c>
      <c r="F10" s="50"/>
      <c r="G10" s="48">
        <f t="shared" si="6"/>
        <v>12266.8</v>
      </c>
      <c r="H10" s="48">
        <f t="shared" si="7"/>
        <v>5928.9</v>
      </c>
      <c r="I10" s="28">
        <f t="shared" si="8"/>
        <v>1.25</v>
      </c>
      <c r="J10" s="19">
        <v>1.8</v>
      </c>
      <c r="K10" s="19">
        <f t="shared" si="2"/>
        <v>0.69</v>
      </c>
      <c r="L10" s="18">
        <f>IF($L$16-K10&gt;0,($H$15*C10*($L$16-K10)*J10),0)</f>
        <v>0</v>
      </c>
      <c r="M10" s="20">
        <f t="shared" si="3"/>
        <v>-9.9017295765164937E-2</v>
      </c>
      <c r="N10" s="18">
        <f>ROUND($H$15*M10*C10*J10,1)</f>
        <v>-1745.9</v>
      </c>
      <c r="O10" s="18">
        <f t="shared" si="5"/>
        <v>0</v>
      </c>
      <c r="P10" s="18">
        <f t="shared" si="10"/>
        <v>0</v>
      </c>
      <c r="Q10" s="21">
        <f t="shared" si="11"/>
        <v>0.69</v>
      </c>
      <c r="S10" s="51">
        <v>10430.506624321093</v>
      </c>
      <c r="T10" s="7">
        <f t="shared" si="12"/>
        <v>-1343.7933756789062</v>
      </c>
    </row>
    <row r="11" spans="1:20" s="7" customFormat="1" ht="25.5" x14ac:dyDescent="0.25">
      <c r="A11" s="5">
        <v>6</v>
      </c>
      <c r="B11" s="6" t="s">
        <v>19</v>
      </c>
      <c r="C11" s="47">
        <v>4.9859999999999998</v>
      </c>
      <c r="D11" s="46">
        <v>23336.1</v>
      </c>
      <c r="E11" s="46">
        <v>2878.4</v>
      </c>
      <c r="F11" s="50"/>
      <c r="G11" s="48">
        <f t="shared" si="6"/>
        <v>26214.5</v>
      </c>
      <c r="H11" s="48">
        <f t="shared" si="7"/>
        <v>5257.6</v>
      </c>
      <c r="I11" s="28">
        <f t="shared" si="8"/>
        <v>1.1100000000000001</v>
      </c>
      <c r="J11" s="19">
        <v>2.0099999999999998</v>
      </c>
      <c r="K11" s="19">
        <f>ROUND(I11/J11,2)</f>
        <v>0.55000000000000004</v>
      </c>
      <c r="L11" s="18">
        <f>IF($L$16-K11&gt;0,($H$15*C11*($L$16-K11)*J11),0)</f>
        <v>0</v>
      </c>
      <c r="M11" s="20">
        <f t="shared" si="3"/>
        <v>4.0982704234834966E-2</v>
      </c>
      <c r="N11" s="18">
        <f t="shared" si="4"/>
        <v>1944.6</v>
      </c>
      <c r="O11" s="18">
        <f t="shared" si="5"/>
        <v>1944.6</v>
      </c>
      <c r="P11" s="18">
        <f t="shared" si="10"/>
        <v>282.8</v>
      </c>
      <c r="Q11" s="21">
        <f t="shared" si="11"/>
        <v>0.56000000000000005</v>
      </c>
      <c r="S11" s="51">
        <v>22050.748102475423</v>
      </c>
      <c r="T11" s="7">
        <f t="shared" si="12"/>
        <v>-1285.3518975245752</v>
      </c>
    </row>
    <row r="12" spans="1:20" s="7" customFormat="1" ht="25.5" x14ac:dyDescent="0.25">
      <c r="A12" s="5">
        <v>7</v>
      </c>
      <c r="B12" s="6" t="s">
        <v>20</v>
      </c>
      <c r="C12" s="47">
        <v>5.1219999999999999</v>
      </c>
      <c r="D12" s="46">
        <v>16330.3</v>
      </c>
      <c r="E12" s="46">
        <v>5738.9</v>
      </c>
      <c r="F12" s="50"/>
      <c r="G12" s="48">
        <f t="shared" si="6"/>
        <v>22069.199999999997</v>
      </c>
      <c r="H12" s="48">
        <f t="shared" si="7"/>
        <v>4308.7</v>
      </c>
      <c r="I12" s="28">
        <f t="shared" si="8"/>
        <v>0.91</v>
      </c>
      <c r="J12" s="19">
        <v>1.61</v>
      </c>
      <c r="K12" s="19">
        <f t="shared" si="2"/>
        <v>0.56999999999999995</v>
      </c>
      <c r="L12" s="18">
        <f t="shared" si="9"/>
        <v>0</v>
      </c>
      <c r="M12" s="20">
        <f t="shared" si="3"/>
        <v>2.0982704234835059E-2</v>
      </c>
      <c r="N12" s="18">
        <f t="shared" si="4"/>
        <v>819.2</v>
      </c>
      <c r="O12" s="18">
        <f t="shared" si="5"/>
        <v>819.2</v>
      </c>
      <c r="P12" s="18">
        <f t="shared" si="10"/>
        <v>119.1</v>
      </c>
      <c r="Q12" s="21">
        <f t="shared" si="11"/>
        <v>0.56999999999999995</v>
      </c>
      <c r="S12" s="51">
        <v>15856.677966178435</v>
      </c>
      <c r="T12" s="7">
        <f t="shared" si="12"/>
        <v>-473.6220338215644</v>
      </c>
    </row>
    <row r="13" spans="1:20" s="7" customFormat="1" ht="25.5" x14ac:dyDescent="0.25">
      <c r="A13" s="5">
        <v>8</v>
      </c>
      <c r="B13" s="6" t="s">
        <v>21</v>
      </c>
      <c r="C13" s="47">
        <v>4.9829999999999997</v>
      </c>
      <c r="D13" s="46">
        <v>16412.900000000001</v>
      </c>
      <c r="E13" s="46">
        <v>3552.3</v>
      </c>
      <c r="F13" s="50"/>
      <c r="G13" s="48">
        <f t="shared" si="6"/>
        <v>19965.2</v>
      </c>
      <c r="H13" s="48">
        <f t="shared" si="7"/>
        <v>4006.7</v>
      </c>
      <c r="I13" s="28">
        <f t="shared" si="8"/>
        <v>0.85</v>
      </c>
      <c r="J13" s="19">
        <v>1.25</v>
      </c>
      <c r="K13" s="19">
        <f t="shared" si="2"/>
        <v>0.68</v>
      </c>
      <c r="L13" s="18">
        <f t="shared" si="9"/>
        <v>0</v>
      </c>
      <c r="M13" s="20">
        <f t="shared" si="3"/>
        <v>-8.9017295765165039E-2</v>
      </c>
      <c r="N13" s="18">
        <f t="shared" si="4"/>
        <v>-2625.1</v>
      </c>
      <c r="O13" s="18">
        <f t="shared" si="5"/>
        <v>0</v>
      </c>
      <c r="P13" s="18">
        <f t="shared" si="10"/>
        <v>0</v>
      </c>
      <c r="Q13" s="21">
        <f t="shared" si="11"/>
        <v>0.68</v>
      </c>
      <c r="S13" s="51">
        <v>15696.254079551501</v>
      </c>
      <c r="T13" s="7">
        <f t="shared" si="12"/>
        <v>-716.64592044849996</v>
      </c>
    </row>
    <row r="14" spans="1:20" s="7" customFormat="1" ht="25.5" x14ac:dyDescent="0.25">
      <c r="A14" s="5">
        <v>9</v>
      </c>
      <c r="B14" s="6" t="s">
        <v>22</v>
      </c>
      <c r="C14" s="47">
        <v>11.496</v>
      </c>
      <c r="D14" s="46">
        <v>38301.699999999997</v>
      </c>
      <c r="E14" s="46">
        <v>5050.2</v>
      </c>
      <c r="F14" s="50"/>
      <c r="G14" s="48">
        <f t="shared" si="6"/>
        <v>43351.899999999994</v>
      </c>
      <c r="H14" s="48">
        <f t="shared" si="7"/>
        <v>3771</v>
      </c>
      <c r="I14" s="28">
        <f t="shared" si="8"/>
        <v>0.8</v>
      </c>
      <c r="J14" s="19">
        <v>1.07</v>
      </c>
      <c r="K14" s="19">
        <f t="shared" si="2"/>
        <v>0.75</v>
      </c>
      <c r="L14" s="18">
        <f t="shared" si="9"/>
        <v>0</v>
      </c>
      <c r="M14" s="20">
        <f t="shared" si="3"/>
        <v>-0.15901729576516499</v>
      </c>
      <c r="N14" s="18">
        <f t="shared" si="4"/>
        <v>-9260.7999999999993</v>
      </c>
      <c r="O14" s="18">
        <f t="shared" si="5"/>
        <v>0</v>
      </c>
      <c r="P14" s="18">
        <f t="shared" si="10"/>
        <v>0</v>
      </c>
      <c r="Q14" s="21">
        <f t="shared" si="11"/>
        <v>0.75</v>
      </c>
      <c r="S14" s="51">
        <v>33287.846140515132</v>
      </c>
      <c r="T14" s="7">
        <f t="shared" si="12"/>
        <v>-5013.8538594848651</v>
      </c>
    </row>
    <row r="15" spans="1:20" s="10" customFormat="1" ht="15.75" x14ac:dyDescent="0.25">
      <c r="A15" s="8"/>
      <c r="B15" s="9" t="s">
        <v>23</v>
      </c>
      <c r="C15" s="22">
        <f>SUM(C6:C14)</f>
        <v>84.613</v>
      </c>
      <c r="D15" s="23">
        <f>SUM(D6:D14)</f>
        <v>350824.10000000003</v>
      </c>
      <c r="E15" s="23">
        <f>SUM(E6:E14)</f>
        <v>49772.7</v>
      </c>
      <c r="F15" s="24">
        <f>SUM(F6:F14)</f>
        <v>0</v>
      </c>
      <c r="G15" s="23">
        <f>SUM(G6:G14)</f>
        <v>400596.80000000005</v>
      </c>
      <c r="H15" s="25">
        <f>ROUND(G15/C15,1)</f>
        <v>4734.5</v>
      </c>
      <c r="I15" s="24">
        <f>SUM(I6:I14)/9</f>
        <v>0.9800000000000002</v>
      </c>
      <c r="J15" s="24">
        <f>SUM(J6:J14)/9</f>
        <v>1.4655555555555555</v>
      </c>
      <c r="K15" s="26">
        <f>ROUND(I15/J15,2)</f>
        <v>0.67</v>
      </c>
      <c r="L15" s="29">
        <f>SUM(L6:L14)</f>
        <v>999.98120836640703</v>
      </c>
      <c r="M15" s="27"/>
      <c r="N15" s="24">
        <f>SUM(N6:N14)</f>
        <v>-116923.1</v>
      </c>
      <c r="O15" s="24">
        <f>SUM(O6:O14)</f>
        <v>6876.9999999999991</v>
      </c>
      <c r="P15" s="23">
        <f>SUM(P6:P14)</f>
        <v>1000.0000000000001</v>
      </c>
      <c r="Q15" s="21">
        <f t="shared" si="11"/>
        <v>0.67</v>
      </c>
    </row>
    <row r="16" spans="1:20" ht="25.5" x14ac:dyDescent="0.2">
      <c r="B16" s="1" t="s">
        <v>24</v>
      </c>
      <c r="C16" s="42"/>
      <c r="D16" s="42"/>
      <c r="E16" s="42"/>
      <c r="F16" s="42"/>
      <c r="G16" s="42"/>
      <c r="H16" s="43" t="s">
        <v>25</v>
      </c>
      <c r="I16" s="32">
        <v>1000</v>
      </c>
      <c r="J16" s="34" t="s">
        <v>26</v>
      </c>
      <c r="K16" s="35">
        <f>L16*1.1</f>
        <v>0.59098270423483501</v>
      </c>
      <c r="L16" s="36">
        <v>0.53725700384984998</v>
      </c>
      <c r="M16" s="71"/>
      <c r="N16" s="71"/>
      <c r="O16" s="11">
        <f>SUM(I16)</f>
        <v>1000</v>
      </c>
      <c r="P16" s="42">
        <f>P15-O16</f>
        <v>0</v>
      </c>
    </row>
    <row r="17" spans="2:17" s="14" customFormat="1" ht="30.75" customHeight="1" x14ac:dyDescent="0.2">
      <c r="B17" s="13"/>
      <c r="C17" s="42"/>
      <c r="D17" s="42"/>
      <c r="E17" s="42"/>
      <c r="F17" s="42"/>
      <c r="G17" s="42"/>
      <c r="H17" s="42"/>
      <c r="I17" s="44"/>
      <c r="J17" s="43"/>
      <c r="K17" s="15"/>
      <c r="L17" s="11"/>
      <c r="M17" s="16"/>
      <c r="N17" s="11"/>
      <c r="O17" s="11"/>
      <c r="P17" s="44"/>
      <c r="Q17" s="12"/>
    </row>
    <row r="18" spans="2:17" x14ac:dyDescent="0.2">
      <c r="B18" s="13"/>
    </row>
    <row r="19" spans="2:17" ht="78" customHeight="1" x14ac:dyDescent="0.3">
      <c r="B19" s="59" t="s">
        <v>37</v>
      </c>
      <c r="C19" s="60"/>
      <c r="D19" s="60"/>
      <c r="E19" s="60"/>
      <c r="F19" s="60"/>
      <c r="Q19" s="30" t="s">
        <v>38</v>
      </c>
    </row>
  </sheetData>
  <sheetProtection algorithmName="SHA-512" hashValue="lJHOM7gZYTJuqXVPmcU69L6+L/8LioPC2PnJzun5DjQMwM9dJXheMW5WXs1HLPipH2JRa2X9nfLAhpwfowB7ig==" saltValue="Sn7r7uUnvG3kGGjfR2twNA==" spinCount="100000" sheet="1" formatCells="0" formatColumns="0" formatRows="0" insertColumns="0" insertRows="0" insertHyperlinks="0" deleteColumns="0" deleteRows="0" sort="0" autoFilter="0" pivotTables="0"/>
  <autoFilter ref="A5:Q17" xr:uid="{00000000-0009-0000-0000-000006000000}"/>
  <mergeCells count="21"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B19:F19"/>
    <mergeCell ref="M16:N16"/>
    <mergeCell ref="I3:I4"/>
    <mergeCell ref="J3:J4"/>
    <mergeCell ref="K3:K4"/>
    <mergeCell ref="L3:L4"/>
    <mergeCell ref="M3:M4"/>
    <mergeCell ref="N3:N4"/>
  </mergeCells>
  <pageMargins left="0" right="0" top="1.1811023622047245" bottom="0.19685039370078741" header="0" footer="0"/>
  <pageSetup paperSize="9" scale="6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2023</vt:lpstr>
      <vt:lpstr>2024 1 млн</vt:lpstr>
      <vt:lpstr>2025 1 млн</vt:lpstr>
      <vt:lpstr>'2023'!Заголовки_для_печати</vt:lpstr>
      <vt:lpstr>'2024 1 млн'!Заголовки_для_печати</vt:lpstr>
      <vt:lpstr>'2025 1 млн'!Заголовки_для_печати</vt:lpstr>
      <vt:lpstr>'2023'!Область_печати</vt:lpstr>
      <vt:lpstr>'2024 1 млн'!Область_печати</vt:lpstr>
      <vt:lpstr>'2025 1 млн'!Область_печати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Артемьева Светлана</cp:lastModifiedBy>
  <cp:lastPrinted>2022-10-18T07:45:44Z</cp:lastPrinted>
  <dcterms:created xsi:type="dcterms:W3CDTF">2018-10-18T12:57:17Z</dcterms:created>
  <dcterms:modified xsi:type="dcterms:W3CDTF">2022-10-18T07:46:03Z</dcterms:modified>
</cp:coreProperties>
</file>